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26022026_nerevidirani godišnji_2025/5_HANFA/KDD/Engleski/"/>
    </mc:Choice>
  </mc:AlternateContent>
  <xr:revisionPtr revIDLastSave="205" documentId="13_ncr:1_{9B87A63E-CD21-4F6E-BE62-24C59CABDDAD}" xr6:coauthVersionLast="47" xr6:coauthVersionMax="47" xr10:uidLastSave="{CD9306BD-46FC-4DC3-9BE3-7444FC890DD6}"/>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24" l="1"/>
  <c r="B87" i="24"/>
  <c r="D56" i="24"/>
  <c r="B56" i="24"/>
  <c r="D42" i="24"/>
  <c r="B41" i="24"/>
  <c r="B42" i="24" s="1"/>
  <c r="D30" i="24"/>
  <c r="B30" i="24"/>
  <c r="D24" i="24"/>
  <c r="B24" i="24"/>
  <c r="K89" i="19"/>
  <c r="I89" i="19"/>
  <c r="H89" i="19"/>
  <c r="V57" i="22"/>
  <c r="U57" i="22"/>
  <c r="U19" i="22"/>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Y36" i="22"/>
  <c r="Y39" i="22" s="1"/>
  <c r="H21" i="21"/>
  <c r="I90" i="19"/>
  <c r="H90" i="19"/>
  <c r="W10" i="22"/>
  <c r="W30" i="22" s="1"/>
  <c r="Y9" i="22"/>
  <c r="Y10" i="22" s="1"/>
  <c r="W34" i="22"/>
  <c r="W63" i="22"/>
  <c r="K90" i="19"/>
  <c r="J90" i="19"/>
  <c r="H108" i="19"/>
  <c r="I108" i="19"/>
  <c r="K108" i="19"/>
  <c r="J108" i="19"/>
  <c r="Y13" i="22"/>
  <c r="W61" i="22"/>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s="1"/>
  <c r="I59" i="20" s="1"/>
  <c r="I51" i="21" l="1"/>
  <c r="I53" i="21" s="1"/>
  <c r="J63" i="19"/>
  <c r="K64" i="19"/>
  <c r="K63" i="19"/>
  <c r="K67" i="19"/>
  <c r="K66" i="19"/>
  <c r="K68" i="19"/>
  <c r="H64" i="19"/>
  <c r="I72" i="18"/>
  <c r="I62" i="19"/>
  <c r="I63" i="19"/>
  <c r="I64" i="19"/>
  <c r="H62" i="19"/>
  <c r="H66" i="19" s="1"/>
  <c r="H63" i="19"/>
  <c r="J62" i="19"/>
  <c r="J66" i="19" s="1"/>
  <c r="J64" i="19"/>
  <c r="K109" i="19" l="1"/>
  <c r="H109" i="19"/>
  <c r="J109" i="19"/>
  <c r="H67" i="19"/>
  <c r="H68" i="19"/>
  <c r="I66" i="19"/>
  <c r="I68" i="19"/>
  <c r="I67" i="19"/>
  <c r="J67" i="19"/>
  <c r="J68" i="19"/>
  <c r="I109" i="19" l="1"/>
  <c r="W40" i="22"/>
  <c r="V62" i="22"/>
  <c r="V59" i="22"/>
  <c r="Y40" i="22" l="1"/>
  <c r="W59" i="22"/>
  <c r="W62" i="22"/>
  <c r="Y59" i="22" l="1"/>
  <c r="Y62" i="22"/>
</calcChain>
</file>

<file path=xl/sharedStrings.xml><?xml version="1.0" encoding="utf-8"?>
<sst xmlns="http://schemas.openxmlformats.org/spreadsheetml/2006/main" count="682" uniqueCount="577">
  <si>
    <r>
      <rPr>
        <b/>
        <sz val="12"/>
        <color theme="1"/>
        <rFont val="Arial"/>
        <family val="2"/>
        <charset val="238"/>
      </rPr>
      <t>Annex 1</t>
    </r>
  </si>
  <si>
    <r>
      <rPr>
        <b/>
        <sz val="11"/>
        <rFont val="Arial"/>
        <family val="2"/>
        <charset val="238"/>
      </rPr>
      <t>ISSUER’S GENERAL DATA</t>
    </r>
  </si>
  <si>
    <t>1.</t>
  </si>
  <si>
    <t>2.</t>
  </si>
  <si>
    <r>
      <rPr>
        <b/>
        <sz val="9"/>
        <rFont val="Arial"/>
        <family val="2"/>
        <charset val="238"/>
      </rPr>
      <t>Reporting period:</t>
    </r>
  </si>
  <si>
    <r>
      <rPr>
        <sz val="9"/>
        <rFont val="Arial"/>
        <family val="2"/>
        <charset val="238"/>
      </rPr>
      <t>to</t>
    </r>
  </si>
  <si>
    <t>3.</t>
  </si>
  <si>
    <t>4.</t>
  </si>
  <si>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</si>
  <si>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</si>
  <si>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</si>
  <si>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</si>
  <si>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t>03282635</t>
  </si>
  <si>
    <r>
      <rPr>
        <sz val="9"/>
        <rFont val="Arial"/>
        <family val="2"/>
        <charset val="238"/>
      </rPr>
      <t>Issuer’s home Member State code:</t>
    </r>
  </si>
  <si>
    <t>HR</t>
  </si>
  <si>
    <r>
      <rPr>
        <sz val="9"/>
        <rFont val="Arial"/>
        <family val="2"/>
        <charset val="238"/>
      </rPr>
      <t>Entity’s registration number (MBS):</t>
    </r>
  </si>
  <si>
    <t>080040936</t>
  </si>
  <si>
    <r>
      <rPr>
        <sz val="9"/>
        <rFont val="Arial"/>
        <family val="2"/>
        <charset val="238"/>
      </rPr>
      <t>Personal identification number (OIB):</t>
    </r>
  </si>
  <si>
    <t>45050126417</t>
  </si>
  <si>
    <r>
      <rPr>
        <sz val="9"/>
        <rFont val="Arial"/>
        <family val="2"/>
        <charset val="238"/>
      </rPr>
      <t>LEI:</t>
    </r>
  </si>
  <si>
    <t>74780000H0SHMRAW0I15</t>
  </si>
  <si>
    <r>
      <rPr>
        <sz val="9"/>
        <rFont val="Arial"/>
        <family val="2"/>
        <charset val="238"/>
      </rPr>
      <t>Institution code:</t>
    </r>
  </si>
  <si>
    <t>501</t>
  </si>
  <si>
    <r>
      <rPr>
        <sz val="9"/>
        <rFont val="Arial"/>
        <family val="2"/>
        <charset val="238"/>
      </rPr>
      <t>Name of the issuer:</t>
    </r>
  </si>
  <si>
    <t>KONČAR-ELEKTROINDUSTRIJA,d.d.</t>
  </si>
  <si>
    <r>
      <rPr>
        <sz val="9"/>
        <rFont val="Arial"/>
        <family val="2"/>
        <charset val="238"/>
      </rPr>
      <t>Postcode and town:</t>
    </r>
  </si>
  <si>
    <t xml:space="preserve">Zagreb </t>
  </si>
  <si>
    <r>
      <rPr>
        <sz val="9"/>
        <rFont val="Arial"/>
        <family val="2"/>
        <charset val="238"/>
      </rPr>
      <t>Street and house number:</t>
    </r>
  </si>
  <si>
    <t>Fallerovo šetalište 22</t>
  </si>
  <si>
    <r>
      <rPr>
        <sz val="9"/>
        <rFont val="Arial"/>
        <family val="2"/>
        <charset val="238"/>
      </rPr>
      <t>E-mail address:</t>
    </r>
  </si>
  <si>
    <t>koncar.finance@koncar.hr</t>
  </si>
  <si>
    <r>
      <rPr>
        <sz val="9"/>
        <rFont val="Arial"/>
        <family val="2"/>
        <charset val="238"/>
      </rPr>
      <t>Web address:</t>
    </r>
  </si>
  <si>
    <t>www.koncar.hr</t>
  </si>
  <si>
    <r>
      <rPr>
        <sz val="9"/>
        <rFont val="Arial"/>
        <family val="2"/>
        <charset val="238"/>
      </rPr>
      <t>Number of employees 
(end of the reporting period):</t>
    </r>
  </si>
  <si>
    <r>
      <rPr>
        <sz val="9"/>
        <rFont val="Arial"/>
        <family val="2"/>
        <charset val="238"/>
      </rPr>
      <t>Consolidated report:</t>
    </r>
  </si>
  <si>
    <t>KN</t>
  </si>
  <si>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</si>
  <si>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</si>
  <si>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</si>
  <si>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</si>
  <si>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t>RN</t>
  </si>
  <si>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</si>
  <si>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</si>
  <si>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</si>
  <si>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</si>
  <si>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</si>
  <si>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</si>
  <si>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</si>
  <si>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</si>
  <si>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</si>
  <si>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</si>
  <si>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</si>
  <si>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</si>
  <si>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</si>
  <si>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</si>
  <si>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t>013655160</t>
  </si>
  <si>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</si>
  <si>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</si>
  <si>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</si>
  <si>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</si>
  <si>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</si>
  <si>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t>in EUR</t>
  </si>
  <si>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</si>
  <si>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</si>
  <si>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</si>
  <si>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</si>
  <si>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</si>
  <si>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</si>
  <si>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</si>
  <si>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t xml:space="preserve">    1 Research and development </t>
  </si>
  <si>
    <t xml:space="preserve">    2 Concessions, patents, licences, trademarks, software and other rights</t>
  </si>
  <si>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</si>
  <si>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</si>
  <si>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</si>
  <si>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</si>
  <si>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</si>
  <si>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</si>
  <si>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</si>
  <si>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</si>
  <si>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</si>
  <si>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</si>
  <si>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</si>
  <si>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</si>
  <si>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</si>
  <si>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</si>
  <si>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</si>
  <si>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</si>
  <si>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</si>
  <si>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</si>
  <si>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</si>
  <si>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</si>
  <si>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</si>
  <si>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</si>
  <si>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</si>
  <si>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</si>
  <si>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</si>
  <si>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</si>
  <si>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</si>
  <si>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</si>
  <si>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</si>
  <si>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</si>
  <si>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</si>
  <si>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</si>
  <si>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</si>
  <si>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</si>
  <si>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</si>
  <si>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</si>
  <si>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</si>
  <si>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</si>
  <si>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</si>
  <si>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</si>
  <si>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</si>
  <si>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</si>
  <si>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</si>
  <si>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</si>
  <si>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</si>
  <si>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</si>
  <si>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</si>
  <si>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</si>
  <si>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4 Investments in holdings (shares) of companies linked by virtue of participating interests</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</si>
  <si>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</si>
  <si>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</si>
  <si>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</si>
  <si>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</si>
  <si>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</si>
  <si>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</si>
  <si>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t xml:space="preserve">A)  CAPITAL AND RESERVES </t>
    </r>
    <r>
      <rPr>
        <sz val="9"/>
        <rFont val="Arial"/>
        <family val="2"/>
        <charset val="238"/>
      </rPr>
      <t>(ADP 068 to 070+076+077+083+086+089)</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</si>
  <si>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</si>
  <si>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</si>
  <si>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</si>
  <si>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</si>
  <si>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</si>
  <si>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</si>
  <si>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</si>
  <si>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</si>
  <si>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</si>
  <si>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t>V FAIR VALUE RESERVES  AND OTHER (ADP 078 to 082)</t>
  </si>
  <si>
    <t xml:space="preserve">     1 Financial assets at fair value through other comprehensive income (i.e. available for sale)</t>
  </si>
  <si>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</si>
  <si>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</si>
  <si>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t xml:space="preserve">     4 Other fair value reserves</t>
  </si>
  <si>
    <t xml:space="preserve">     5 Exchange differences arising from the translation of foreign operations (consolidation)</t>
  </si>
  <si>
    <t>VI RETAINED PROFIT OR LOSS BROUGHT FORWARD (ADP 084-085)</t>
  </si>
  <si>
    <r>
      <rPr>
        <sz val="9"/>
        <rFont val="Arial"/>
        <family val="2"/>
        <charset val="238"/>
      </rPr>
      <t xml:space="preserve">     1 Retained profit</t>
    </r>
  </si>
  <si>
    <r>
      <rPr>
        <sz val="9"/>
        <rFont val="Arial"/>
        <family val="2"/>
        <charset val="238"/>
      </rPr>
      <t xml:space="preserve">     2 Loss brought forward</t>
    </r>
  </si>
  <si>
    <t>VII PROFIT OR LOSS FOR THE BUSINESS YEAR (ADP 087-088)</t>
  </si>
  <si>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</si>
  <si>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</si>
  <si>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</si>
  <si>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t xml:space="preserve">B)  PROVISIONS </t>
    </r>
    <r>
      <rPr>
        <sz val="9"/>
        <rFont val="Arial"/>
        <family val="2"/>
        <charset val="238"/>
      </rPr>
      <t>(ADP 091 to 096)</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</si>
  <si>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</si>
  <si>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</si>
  <si>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</si>
  <si>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</si>
  <si>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</si>
  <si>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</si>
  <si>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t xml:space="preserve">C)  LONG-TERM LIABILITIES </t>
    </r>
    <r>
      <rPr>
        <sz val="9"/>
        <rFont val="Arial"/>
        <family val="2"/>
        <charset val="238"/>
      </rPr>
      <t>(ADP 098 to 108)</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</si>
  <si>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</si>
  <si>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</si>
  <si>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</si>
  <si>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</si>
  <si>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</si>
  <si>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</si>
  <si>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</si>
  <si>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</si>
  <si>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</si>
  <si>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</si>
  <si>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</si>
  <si>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t xml:space="preserve">D)  SHORT-TERM LIABILITIES </t>
    </r>
    <r>
      <rPr>
        <sz val="9"/>
        <rFont val="Arial"/>
        <family val="2"/>
        <charset val="238"/>
      </rPr>
      <t>(ADP 110 to 123)</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</si>
  <si>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</si>
  <si>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</si>
  <si>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</si>
  <si>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</si>
  <si>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</si>
  <si>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</si>
  <si>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t>F)  TOTAL – LIABILITIES (ADP 067+090+097+109+124)</t>
  </si>
  <si>
    <r>
      <rPr>
        <b/>
        <sz val="9"/>
        <rFont val="Arial"/>
        <family val="2"/>
        <charset val="238"/>
      </rPr>
      <t>G)  OFF-BALANCE SHEET ITEMS</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</si>
  <si>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</si>
  <si>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</si>
  <si>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</si>
  <si>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</si>
  <si>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</si>
  <si>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</si>
  <si>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t xml:space="preserve">I OPERATING INCOME </t>
    </r>
    <r>
      <rPr>
        <sz val="9"/>
        <color rgb="FF333399"/>
        <rFont val="Arial"/>
        <family val="2"/>
        <charset val="238"/>
      </rPr>
      <t>(ADP 002 to 006)</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</si>
  <si>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</si>
  <si>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</si>
  <si>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</si>
  <si>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</si>
  <si>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</si>
  <si>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08+009+013+017+018+019+022+029)</t>
    </r>
  </si>
  <si>
    <r>
      <rPr>
        <sz val="9"/>
        <rFont val="Arial"/>
        <family val="2"/>
        <charset val="238"/>
      </rPr>
      <t xml:space="preserve">    1 Changes in inventories of work in progress and finished goods</t>
    </r>
  </si>
  <si>
    <t xml:space="preserve">    2 Material costs (ADP 010 to 012)</t>
  </si>
  <si>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</si>
  <si>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</si>
  <si>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</si>
  <si>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t xml:space="preserve">   3 Staff costs (ADP 014 to 016)</t>
  </si>
  <si>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</si>
  <si>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</si>
  <si>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</si>
  <si>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</si>
  <si>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</si>
  <si>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t xml:space="preserve">   6 Value adjustments (ADP 020+021)</t>
  </si>
  <si>
    <r>
      <rPr>
        <i/>
        <sz val="9"/>
        <rFont val="Arial"/>
        <family val="2"/>
        <charset val="238"/>
      </rPr>
      <t xml:space="preserve">       a) fixed assets other than financial assets</t>
    </r>
  </si>
  <si>
    <r>
      <rPr>
        <i/>
        <sz val="9"/>
        <rFont val="Arial"/>
        <family val="2"/>
        <charset val="238"/>
      </rPr>
      <t xml:space="preserve">       b) current assets other than financial assets</t>
    </r>
  </si>
  <si>
    <t xml:space="preserve">   7 Provisions (ADP 023 to 028)</t>
  </si>
  <si>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</si>
  <si>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</si>
  <si>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</si>
  <si>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</si>
  <si>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</si>
  <si>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</si>
  <si>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</si>
  <si>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031 to 040)</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</si>
  <si>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</si>
  <si>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</si>
  <si>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</si>
  <si>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</si>
  <si>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</si>
  <si>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</si>
  <si>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</si>
  <si>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</si>
  <si>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</si>
  <si>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</si>
  <si>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042 to 048)</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</si>
  <si>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</si>
  <si>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</si>
  <si>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</si>
  <si>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</si>
  <si>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</si>
  <si>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</si>
  <si>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</si>
  <si>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</si>
  <si>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</si>
  <si>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</si>
  <si>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</si>
  <si>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</si>
  <si>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</si>
  <si>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</si>
  <si>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1 Pre-tax profit (ADP 053-054)</t>
  </si>
  <si>
    <t xml:space="preserve">   2 Pre-tax loss (ADP 054-053)</t>
  </si>
  <si>
    <r>
      <rPr>
        <b/>
        <sz val="9"/>
        <color rgb="FF333399"/>
        <rFont val="Arial"/>
        <family val="2"/>
        <charset val="238"/>
      </rPr>
      <t>XII  INCOME TAX</t>
    </r>
  </si>
  <si>
    <t>XIII PROFIT OR LOSS FOR THE PERIOD (ADP 055-059)</t>
  </si>
  <si>
    <t xml:space="preserve">  1 Profit for the period (ADP 055-059)</t>
  </si>
  <si>
    <t xml:space="preserve">  2 Loss for the period  (ADP 059-055)</t>
  </si>
  <si>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</si>
  <si>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</si>
  <si>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</si>
  <si>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</si>
  <si>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</si>
  <si>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t xml:space="preserve"> 1 Discontinued operations profit for the period (ADP 062-065)</t>
  </si>
  <si>
    <t xml:space="preserve"> 2 Discontinued operations loss for the period (ADP 065-062)</t>
  </si>
  <si>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</si>
  <si>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</si>
  <si>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</si>
  <si>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</si>
  <si>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</si>
  <si>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</si>
  <si>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</si>
  <si>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</si>
  <si>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</si>
  <si>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 xml:space="preserve"> (ADP 076+077)</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</si>
  <si>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</si>
  <si>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</si>
  <si>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</si>
  <si>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</si>
  <si>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</si>
  <si>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</si>
  <si>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</si>
  <si>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</si>
  <si>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</si>
  <si>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</si>
  <si>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</si>
  <si>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</si>
  <si>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</si>
  <si>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</si>
  <si>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</si>
  <si>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</si>
  <si>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</si>
  <si>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</si>
  <si>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</si>
  <si>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</si>
  <si>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</si>
  <si>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</si>
  <si>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</si>
  <si>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</si>
  <si>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r>
      <rPr>
        <b/>
        <sz val="9"/>
        <color rgb="FF000080"/>
        <rFont val="Arial"/>
        <family val="2"/>
        <charset val="238"/>
      </rPr>
      <t>APPENDIX to the Statement on comprehensive income (to be filled in by undertakings that draw up consolidated statements)</t>
    </r>
  </si>
  <si>
    <t>VI COMPREHENSIVE INCOME OR LOSS FOR THE PERIOD (ADP 100+101)</t>
  </si>
  <si>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</si>
  <si>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</si>
  <si>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</si>
  <si>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</si>
  <si>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</si>
  <si>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</si>
  <si>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</si>
  <si>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</si>
  <si>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</si>
  <si>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</si>
  <si>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</si>
  <si>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</si>
  <si>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</si>
  <si>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</si>
  <si>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</si>
  <si>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</si>
  <si>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</si>
  <si>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</si>
  <si>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</si>
  <si>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</si>
  <si>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</si>
  <si>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</si>
  <si>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</si>
  <si>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</si>
  <si>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</si>
  <si>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</si>
  <si>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</si>
  <si>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</si>
  <si>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</si>
  <si>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</si>
  <si>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</si>
  <si>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</si>
  <si>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</si>
  <si>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</si>
  <si>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</si>
  <si>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</si>
  <si>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</si>
  <si>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</si>
  <si>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</si>
  <si>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</si>
  <si>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</si>
  <si>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</si>
  <si>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</si>
  <si>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</si>
  <si>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</si>
  <si>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</si>
  <si>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</si>
  <si>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</si>
  <si>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</si>
  <si>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</si>
  <si>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</si>
  <si>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</si>
  <si>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</si>
  <si>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</si>
  <si>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</si>
  <si>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</si>
  <si>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</si>
  <si>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</si>
  <si>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</si>
  <si>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</si>
  <si>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</si>
  <si>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</si>
  <si>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</si>
  <si>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</si>
  <si>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</si>
  <si>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</si>
  <si>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</si>
  <si>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</si>
  <si>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</si>
  <si>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</si>
  <si>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</si>
  <si>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</si>
  <si>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</si>
  <si>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</si>
  <si>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</si>
  <si>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</si>
  <si>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</si>
  <si>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</si>
  <si>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</si>
  <si>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t xml:space="preserve">III Total cash receipts from investment activities </t>
    </r>
    <r>
      <rPr>
        <sz val="9"/>
        <rFont val="Arial"/>
        <family val="2"/>
        <charset val="238"/>
      </rPr>
      <t>(ADP 015 to 020)</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</si>
  <si>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</si>
  <si>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</si>
  <si>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</si>
  <si>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</si>
  <si>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</si>
  <si>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t xml:space="preserve">IV Total cash payments from investment activities </t>
    </r>
    <r>
      <rPr>
        <sz val="9"/>
        <rFont val="Arial"/>
        <family val="2"/>
        <charset val="238"/>
      </rPr>
      <t>(ADP 022 to 026)</t>
    </r>
  </si>
  <si>
    <t>B) NET CASH FLOW FROM INVESTMENT ACTIVITIES (ADP 021 + 027)</t>
  </si>
  <si>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</si>
  <si>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</si>
  <si>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</si>
  <si>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</si>
  <si>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t xml:space="preserve">V Total cash receipts from financing activities </t>
    </r>
    <r>
      <rPr>
        <sz val="9"/>
        <rFont val="Arial"/>
        <family val="2"/>
        <charset val="238"/>
      </rPr>
      <t>(ADP 029 to 032)</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</si>
  <si>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</si>
  <si>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</si>
  <si>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</si>
  <si>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</si>
  <si>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</si>
  <si>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</si>
  <si>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</si>
  <si>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</si>
  <si>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</si>
  <si>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</si>
  <si>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</si>
  <si>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</si>
  <si>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</si>
  <si>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</si>
  <si>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</si>
  <si>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</si>
  <si>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</si>
  <si>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</si>
  <si>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</si>
  <si>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</si>
  <si>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</si>
  <si>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</si>
  <si>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</si>
  <si>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</si>
  <si>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</si>
  <si>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</si>
  <si>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t>Fair value of financial assets through other comprehensive income (available for sale)</t>
  </si>
  <si>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</si>
  <si>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</si>
  <si>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t>Other fair value reserves</t>
  </si>
  <si>
    <t>Exchange rate differences from translation of foreign operations</t>
  </si>
  <si>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</si>
  <si>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</si>
  <si>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</si>
  <si>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</si>
  <si>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</si>
  <si>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</si>
  <si>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</si>
  <si>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</si>
  <si>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</si>
  <si>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</si>
  <si>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</si>
  <si>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</si>
  <si>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</si>
  <si>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</si>
  <si>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t>14</t>
  </si>
  <si>
    <t>15</t>
  </si>
  <si>
    <t>16</t>
  </si>
  <si>
    <t>17</t>
  </si>
  <si>
    <t>18 (3 to 6 - 7
 + 8 to 17)</t>
  </si>
  <si>
    <t>20 (18+19)</t>
  </si>
  <si>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</si>
  <si>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</si>
  <si>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</si>
  <si>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</si>
  <si>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</si>
  <si>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</si>
  <si>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</si>
  <si>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</si>
  <si>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t>8 Gains or losses from subsequent measurement of financial assets at fair value through other comprehensive income (available for sale)</t>
  </si>
  <si>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</si>
  <si>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</si>
  <si>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</si>
  <si>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</si>
  <si>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</si>
  <si>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</si>
  <si>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</si>
  <si>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</si>
  <si>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</si>
  <si>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r>
      <rPr>
        <sz val="8"/>
        <rFont val="Arial"/>
        <family val="2"/>
        <charset val="238"/>
      </rPr>
      <t>18 Redemption of treasury shares/holdings</t>
    </r>
  </si>
  <si>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</si>
  <si>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</si>
  <si>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</si>
  <si>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</si>
  <si>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</si>
  <si>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</si>
  <si>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</si>
  <si>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</si>
  <si>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</si>
  <si>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</si>
  <si>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rPr>
        <b/>
        <sz val="8"/>
        <color rgb="FF000080"/>
        <rFont val="Arial"/>
        <family val="2"/>
        <charset val="238"/>
      </rPr>
      <t>Current period</t>
    </r>
  </si>
  <si>
    <r>
      <rPr>
        <b/>
        <sz val="8"/>
        <rFont val="Arial"/>
        <family val="2"/>
        <charset val="238"/>
      </rPr>
      <t>1 Balance on the first day of the current business year</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</si>
  <si>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</si>
  <si>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</si>
  <si>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</si>
  <si>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</si>
  <si>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</si>
  <si>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</si>
  <si>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</si>
  <si>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</si>
  <si>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Seasonal effects</t>
  </si>
  <si>
    <t>The Company is not exposed to significant seasonal or cyclical changes in its business operations.</t>
  </si>
  <si>
    <t>EUR</t>
  </si>
  <si>
    <t>Income from dividends /i/</t>
  </si>
  <si>
    <t>/i/ Income from dividends</t>
  </si>
  <si>
    <t>/ii/ Income from contracts with customers</t>
  </si>
  <si>
    <t>Type of service</t>
  </si>
  <si>
    <t>Total income from contracts with customers</t>
  </si>
  <si>
    <t>Profit for the year</t>
  </si>
  <si>
    <t xml:space="preserve">Weighted average number of shares </t>
  </si>
  <si>
    <t>Associates</t>
  </si>
  <si>
    <t>Income from dividends</t>
  </si>
  <si>
    <t>Finance income</t>
  </si>
  <si>
    <t>Dividend receivables</t>
  </si>
  <si>
    <t>Other receivables</t>
  </si>
  <si>
    <t>Receivables from financing activities</t>
  </si>
  <si>
    <t>Liabilities from operating activities</t>
  </si>
  <si>
    <t>EUR’000</t>
  </si>
  <si>
    <t>KONČAR Inc.</t>
  </si>
  <si>
    <t>Ivana Mršić</t>
  </si>
  <si>
    <t>ivana.mrsic@koncar.hr</t>
  </si>
  <si>
    <t>Submitter: KONČAR Inc.</t>
  </si>
  <si>
    <t>NOTES TO THE FINANCIAL STATEMENTS</t>
  </si>
  <si>
    <t>Name of issuer: KONČAR Inc.</t>
  </si>
  <si>
    <t>PIN/OIB:45050126417</t>
  </si>
  <si>
    <t>In preparing the financial statements, the Management used judgments and estimates that affect the application of accounting policies and the reported amounts of assets, liabilities, income, and expenses. The resulting accounting estimates will, by definition, seldom equal the related actual results. The key accounting estimates remain consistent with those described in the latest annual financial statements. The accounting policies applied in these financial statements are the same as those applied in the financial statements as at and for the year ended 31 December 2024.</t>
  </si>
  <si>
    <t>Revenue from contracts with customers /ii/</t>
  </si>
  <si>
    <t>Revenue from the Power Generation segment</t>
  </si>
  <si>
    <t>Revenue from the Power Transmission and Distribution segment</t>
  </si>
  <si>
    <t>Revenue from Urban Mobility and Infrastructure segment</t>
  </si>
  <si>
    <t>Revenue from property management</t>
  </si>
  <si>
    <t>Revenue from the provision of ICT services</t>
  </si>
  <si>
    <t>Other fees</t>
  </si>
  <si>
    <t>Earnings per share (EUR)</t>
  </si>
  <si>
    <t xml:space="preserve">31 December 2024 </t>
  </si>
  <si>
    <t>Share in %</t>
  </si>
  <si>
    <t>KONČAR - Motors and Electrical Systems Ltd. for manufacturing and services, Zagreb</t>
  </si>
  <si>
    <t>Dalekovod Inc., Zagreb</t>
  </si>
  <si>
    <t>Energy Park Pometeno brdo Ltd., Zagreb</t>
  </si>
  <si>
    <t>TELENERG-ENGINEERING Ltd., Zagreb</t>
  </si>
  <si>
    <t>INK PROJEKT Ltd., Zagreb</t>
  </si>
  <si>
    <t>11. Contingent liabilities and off-balance sheet items</t>
  </si>
  <si>
    <t>EUR'000</t>
  </si>
  <si>
    <t>Revenue from operating activities</t>
  </si>
  <si>
    <t>Subsidiaries</t>
  </si>
  <si>
    <t>Proceeds from sale of property</t>
  </si>
  <si>
    <t>Procurement costs</t>
  </si>
  <si>
    <t>Finance costs</t>
  </si>
  <si>
    <t>Trade receivables</t>
  </si>
  <si>
    <t>Interest receivables</t>
  </si>
  <si>
    <t>Liabilities from financing activities</t>
  </si>
  <si>
    <t>KPMG Ltd. Croatia</t>
  </si>
  <si>
    <t>Igor Gošek</t>
  </si>
  <si>
    <t>2 	Significant accounting policies</t>
  </si>
  <si>
    <t>-</t>
  </si>
  <si>
    <t>5 Operating Expenses</t>
  </si>
  <si>
    <t>6 Income tax</t>
  </si>
  <si>
    <t>7 Earnings per share</t>
  </si>
  <si>
    <t>9 Investments in subsidiaries</t>
  </si>
  <si>
    <t>10 Equity and reserves</t>
  </si>
  <si>
    <t>Other income</t>
  </si>
  <si>
    <t>Dependent companies</t>
  </si>
  <si>
    <t>KONČAR - Hydro turbine Ltd., Zagreb</t>
  </si>
  <si>
    <t>HELB Ltd., Božjakovina</t>
  </si>
  <si>
    <t>KONCAR Switzerland GmbH</t>
  </si>
  <si>
    <t>for the period 01.01.2025 to 31.12.2025</t>
  </si>
  <si>
    <t>balance as at 31.12.2025</t>
  </si>
  <si>
    <t>Reporting period: 1 Jan 2025 - 31 December 2025</t>
  </si>
  <si>
    <r>
      <rPr>
        <b/>
        <sz val="9.5"/>
        <color rgb="FF000000"/>
        <rFont val="Verdana"/>
        <family val="2"/>
        <charset val="238"/>
      </rPr>
      <t>1</t>
    </r>
    <r>
      <rPr>
        <b/>
        <sz val="9.5"/>
        <color rgb="FF000000"/>
        <rFont val="Verdana"/>
        <family val="2"/>
        <charset val="238"/>
      </rPr>
      <t xml:space="preserve"> 	</t>
    </r>
    <r>
      <rPr>
        <b/>
        <sz val="9.5"/>
        <color rgb="FF000000"/>
        <rFont val="Verdana"/>
        <family val="2"/>
        <charset val="238"/>
      </rPr>
      <t>General information about the company</t>
    </r>
    <r>
      <rPr>
        <sz val="9.5"/>
        <color rgb="FF000000"/>
        <rFont val="Verdana"/>
        <family val="2"/>
        <charset val="238"/>
      </rPr>
      <t xml:space="preserve">
KONCAR Inc.</t>
    </r>
    <r>
      <rPr>
        <sz val="9.5"/>
        <color rgb="FF000000"/>
        <rFont val="Verdana"/>
        <family val="2"/>
        <charset val="238"/>
      </rPr>
      <t xml:space="preserve"> </t>
    </r>
    <r>
      <rPr>
        <sz val="9.5"/>
        <color rgb="FF000000"/>
        <rFont val="Verdana"/>
        <family val="2"/>
        <charset val="238"/>
      </rPr>
      <t>(PIN: 45050126417), Zagreb, Fallerovo šetalište 22 (hereinafter: the "Company") is the Parent Company of the KONČAR Group.</t>
    </r>
    <r>
      <rPr>
        <sz val="9.5"/>
        <color rgb="FF000000"/>
        <rFont val="Verdana"/>
        <family val="2"/>
        <charset val="238"/>
      </rPr>
      <t xml:space="preserve"> </t>
    </r>
    <r>
      <rPr>
        <sz val="9.5"/>
        <color rgb="FF000000"/>
        <rFont val="Verdana"/>
        <family val="2"/>
        <charset val="238"/>
      </rPr>
      <t>In its capacity as the parent, the Company prepares consolidated financial statements, which are presented separately.</t>
    </r>
    <r>
      <rPr>
        <sz val="9.5"/>
        <color rgb="FF000000"/>
        <rFont val="Verdana"/>
        <family val="2"/>
        <charset val="238"/>
      </rPr>
      <t xml:space="preserve"> </t>
    </r>
    <r>
      <rPr>
        <sz val="9.5"/>
        <color rgb="FF000000"/>
        <rFont val="Verdana"/>
        <family val="2"/>
        <charset val="238"/>
      </rPr>
      <t>These unconsolidated financial statements represent the financial statements of the Company as a standalone entity.</t>
    </r>
    <r>
      <rPr>
        <sz val="9.5"/>
        <color rgb="FF000000"/>
        <rFont val="Verdana"/>
        <family val="2"/>
        <charset val="238"/>
      </rPr>
      <t xml:space="preserve"> </t>
    </r>
    <r>
      <rPr>
        <sz val="9.5"/>
        <color rgb="FF000000"/>
        <rFont val="Verdana"/>
        <family val="2"/>
        <charset val="238"/>
      </rPr>
      <t>The Company manages its wholly-owned subsidiaries and associated companies.</t>
    </r>
    <r>
      <rPr>
        <sz val="9.5"/>
        <color rgb="FF000000"/>
        <rFont val="Verdana"/>
        <family val="2"/>
        <charset val="238"/>
      </rPr>
      <t xml:space="preserve">
</t>
    </r>
    <r>
      <rPr>
        <sz val="9.5"/>
        <color rgb="FF000000"/>
        <rFont val="Verdana"/>
        <family val="2"/>
        <charset val="238"/>
      </rPr>
      <t>During 2024, the Company underwent status changes, resulting in the merger of four companies.</t>
    </r>
    <r>
      <rPr>
        <sz val="9.5"/>
        <color rgb="FF000000"/>
        <rFont val="Verdana"/>
        <family val="2"/>
        <charset val="238"/>
      </rPr>
      <t xml:space="preserve"> </t>
    </r>
    <r>
      <rPr>
        <sz val="9.5"/>
        <color rgb="FF000000"/>
        <rFont val="Verdana"/>
        <family val="2"/>
        <charset val="238"/>
      </rPr>
      <t>The mergers were carried out as follows:</t>
    </r>
    <r>
      <rPr>
        <sz val="9.5"/>
        <color rgb="FF000000"/>
        <rFont val="Verdana"/>
        <family val="2"/>
        <charset val="238"/>
      </rPr>
      <t xml:space="preserve">
 </t>
    </r>
    <r>
      <rPr>
        <sz val="9.5"/>
        <color rgb="FF000000"/>
        <rFont val="Verdana"/>
        <family val="2"/>
        <charset val="238"/>
      </rPr>
      <t>* On 1 July 2024, the Company merged with KONČAR – Engineering Ltd. for manufacturing and services and KONČAR – Energy and Services Ltd. for services;
 * On 11 November 2024, the Company merged with KONČAR – Investments Ltd. for businessservices;
 * On 31 December 2024, the Company merged with Advanced Energy Solutions Ltd. for investments.</t>
    </r>
    <r>
      <rPr>
        <sz val="9.5"/>
        <color rgb="FF000000"/>
        <rFont val="Verdana"/>
        <family val="2"/>
        <charset val="238"/>
      </rPr>
      <t xml:space="preserve">
</t>
    </r>
    <r>
      <rPr>
        <sz val="9.5"/>
        <color rgb="FF000000"/>
        <rFont val="Verdana"/>
        <family val="2"/>
        <charset val="238"/>
      </rPr>
      <t>Significant differences in the financial statements compared to the same period of 2024 are a result of the aforementioned status changes.</t>
    </r>
  </si>
  <si>
    <t>The average number of employees during 2025 was 584. For comparison, in the same period of the previous year, the average headcount between 1 July and 31 December 2024 was 586, while the average number of employees in the Company during the first half of 2024, prior to the mergers, stood at 81.</t>
  </si>
  <si>
    <t>These interim financial statements for the period ended 31 December 2025 should be read in conjunction with the latest annual financial statements of the Company as at and for the year ended 31 December 2024 ("the latest annual financial statements"), as they do not include all the information required for a complete set of financial statements prepared in accordance with International Financial Reporting Standards (IFRS). However, selected explanatory notes are included to explain events and transactions that are significant for an understanding of the changes in the Company's financial position and performance since the last annual financial statements. The Company’s separate and consolidated annual financial statements are available on the Company’s website.</t>
  </si>
  <si>
    <t xml:space="preserve">3. Sales revenue </t>
  </si>
  <si>
    <t>1. - 12 2025.</t>
  </si>
  <si>
    <t>1. - 12 2024.</t>
  </si>
  <si>
    <t>Brand usage fee (fee for the usage of company name, trademark and service mark)</t>
  </si>
  <si>
    <r>
      <rPr>
        <b/>
        <sz val="9.5"/>
        <rFont val="Verdana"/>
        <family val="2"/>
        <charset val="238"/>
      </rPr>
      <t>4.</t>
    </r>
    <r>
      <rPr>
        <b/>
        <sz val="9.5"/>
        <rFont val="Verdana"/>
        <family val="2"/>
        <charset val="238"/>
      </rPr>
      <t xml:space="preserve"> </t>
    </r>
    <r>
      <rPr>
        <b/>
        <sz val="9.5"/>
        <color rgb="FF000000"/>
        <rFont val="Verdana"/>
        <family val="2"/>
        <charset val="238"/>
      </rPr>
      <t>Other income</t>
    </r>
  </si>
  <si>
    <t>During 2025, significant year-on-year differences were recorded in operating expenses compared to the same period of 2024. This was primarily attributable to the mergers completed during 2024, as well as to increased activity in the engineering segment and property management operations, accompanied by a substantial increase in headcount.</t>
  </si>
  <si>
    <t>Based on the 2025 corporate income tax return, the Company has no corporate income tax liability, mainly as a result of significant dividend income reducing the taxable base (similarly, no corporate income tax liability arose in 2024). However, as at 31 December 2025, the Company recognised a deferred tax asset relating to tax loss carryforwards and deductible temporary differences.</t>
  </si>
  <si>
    <t>8. Property, plant and equipment and investment property</t>
  </si>
  <si>
    <t>During 2025, the Company invested EUR 17.4 million in assets (2024:  EUR 6.2 million), while depreciation and amortisation expense amounted to EUR 3.4 million (2024:  EUR 1.7 million).  The significant increase in capital expenditure primarily relates to the acquisition of real estate from the related company KONČAR – Generators and Motors Ltd.</t>
  </si>
  <si>
    <t xml:space="preserve">31 December 2025 </t>
  </si>
  <si>
    <t>Investments in shares (equity interests) of domestic and foreign subsidiaries</t>
  </si>
  <si>
    <t>KONČAR - SWITCHGEAR Ltd. for manufacturing, Zagreb</t>
  </si>
  <si>
    <t>Končar - Metal Structures Ltd. for manufacturing, Zagreb</t>
  </si>
  <si>
    <t>Končar - Generators and Motors Ltd. for manufacturing, Zagreb</t>
  </si>
  <si>
    <t>Končar - Distribution and Special Transformers Inc. for manufacturing, Zagreb</t>
  </si>
  <si>
    <t>Končar - Electrical Engineering Institute Ltd. for research, development and services, Zagreb</t>
  </si>
  <si>
    <t>Končar - Electronics and Informatics Ltd. for manufacturing and services, Zagreb</t>
  </si>
  <si>
    <t>Končar - Renewable Energy Sources Ltd., Zagreb</t>
  </si>
  <si>
    <t>Končar - Electric Vehicles Inc. for manufacturing, Zagreb</t>
  </si>
  <si>
    <t>Končar - Instrument Transformers Inc. for manufacturing, Zagreb</t>
  </si>
  <si>
    <t>Koncar - Digital Ltd. for digital services, Zagreb</t>
  </si>
  <si>
    <t>Končar - Transformer Tanks Ltd. for manufacturing, Sesvetski Kraljevec</t>
  </si>
  <si>
    <t xml:space="preserve">The Company’s share capital is set at EUR 159,471,378 (31 December 2024: EUR 159,471,378), comprising 2,572,119 ordinary shares with a nominal value of EUR 62 each. The Company’s shares are listed on the Official Market of the Zagreb Stock Exchange under the ticker symbol KOEI-R-A. As at 31 December 2025, the Company held 23,700 treasury shares (31 December 2024: 25,306 shares). </t>
  </si>
  <si>
    <t>As at 31 December 2025, off-balance sheet items mainly comprised issued financial guarantees, primarily bank guarantees, as well as other security instruments issued at the request of the Company’s subsidiaries in favour of financial institutions and suppliers.</t>
  </si>
  <si>
    <t>12 Transactions with affiliated companies</t>
  </si>
  <si>
    <t>31 December 2025</t>
  </si>
  <si>
    <t>31 December 2024</t>
  </si>
  <si>
    <t>Interest liabilities</t>
  </si>
  <si>
    <t>13. Events after the balance sheet date</t>
  </si>
  <si>
    <t>After the reporting date until the date of approval of the financial statements, other than the above, there were no events that would have a significant impact on the Company´s financial statements for the period January - December 2025, which should be published.</t>
  </si>
  <si>
    <t>Compared to 31 December 2024, the Company made an additional capital contribution to the capital reserves of KONČAR – Transformer Tanks Ltd. It also sold a portion of its equity interest in the same company, resulting in Siemens Energy acquiring a 40% ownership stake. In June and September 2025, decisions were adopted to make capital contributions to the capital reserves of KONČAR – Metal Structures Ltd. On 31 July 2025, a share transfer agreement was signed under which KONČAR Inc. acquired a 75% ownership interest in HELB Ltd. In July 2025, an additional capital increase of KONČAR – Digital Ltd. was approved and executed. The capital increase was implemented in order to support the execution of the adopted strategy and strategic business objectives of KONČAR Group. Also in July 2025, KONČAR Inc. and KONČAR – Renewable Sources Ltd. signed a share purchase and transfer agreement. Under this agreement, the ownership interest in Energetski park Pometeno Brdo ltd. was transferred to KONČAR – Renewable Sources Ltd. This transaction was likewise executed in alignment with the KONČAR Group’s strategic objectives. Through the acquisition of shares in KONČAR – Electric Vehicles Inc., the Company increased its investment in that entity by a total of EUR 0.1 million. At the end of 2025, KONCAR Switzerland GmbH was incorporated.</t>
  </si>
  <si>
    <t>Income from dividends – subsidiaries</t>
  </si>
  <si>
    <t>Income from dividends – associates</t>
  </si>
  <si>
    <t>Commercial Court in Zagreb, on 31 December 2025, issued decisions No. Tt-25/71794-2 and Tt-25/71797-2, on the basis of which the merger of the company INK PROJEKT Ltd.,as the merged company will be carried out with KONČAR Inc., as the acquiring company in 2026.</t>
  </si>
  <si>
    <t>KONČAR and Siemens Energy officially put into operation a new factory KONČAR - Transformer tanks Ltd. in Sesvetski Kraljevec on 23 January. This modern, state-of-the-art manufacturing facility of KONČAR – Transformer Tanks is a company in which KONČAR holds a majority stake of 60%, while Siemens Energy owns 40%.</t>
  </si>
  <si>
    <t xml:space="preserve">In 2025, other income primarily comprised the disposal of the Siget property, which had been classified as held-for-sale. The balance includes the reversal of previously recognised provisions for warranty repairs and other provisions. Additionally, the Company sold land located in Jankomir to its associate company KONČAR – Power Transformers Ltd. Furthermore, in July, the Company completed the sale of its ownership shares in Energetski park Pometeno Brdo Ltd., which also contributed to the increase in other operating income from transactions with related parties during the reporting period. </t>
  </si>
  <si>
    <t>Transactions for the reporting period 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</si>
</sst>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0"/>
    <numFmt numFmtId="165" formatCode="00"/>
    <numFmt numFmtId="166" formatCode="_-* #,##0_-;\-* #,##0_-;_-* &quot;-&quot;??_-;_-@_-"/>
    <numFmt numFmtId="167" formatCode="0.0%"/>
  </numFmts>
  <fonts count="4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family val="2"/>
      <charset val="238"/>
    </font>
    <font>
      <b/>
      <sz val="9.5"/>
      <name val="Verdana"/>
      <family val="2"/>
      <charset val="238"/>
    </font>
    <font>
      <sz val="9.5"/>
      <name val="Verdana"/>
      <family val="2"/>
      <charset val="238"/>
    </font>
    <font>
      <sz val="9.5"/>
      <color rgb="FF000000"/>
      <name val="Verdana"/>
      <family val="2"/>
      <charset val="238"/>
    </font>
    <font>
      <b/>
      <sz val="9.5"/>
      <color rgb="FF000000"/>
      <name val="Verdana"/>
      <family val="2"/>
      <charset val="238"/>
    </font>
    <font>
      <i/>
      <sz val="9.5"/>
      <name val="Verdana"/>
      <family val="2"/>
      <charset val="238"/>
    </font>
    <font>
      <b/>
      <u/>
      <sz val="9.5"/>
      <color rgb="FF000000"/>
      <name val="Verdana"/>
      <family val="2"/>
      <charset val="238"/>
    </font>
    <font>
      <b/>
      <i/>
      <sz val="9.5"/>
      <color rgb="FF000000"/>
      <name val="Verdana"/>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2" fillId="0" borderId="0" applyFont="0" applyFill="0" applyBorder="0" applyAlignment="0" applyProtection="0"/>
    <xf numFmtId="0" fontId="48" fillId="0" borderId="0" applyNumberFormat="0" applyFill="0" applyBorder="0" applyAlignment="0" applyProtection="0"/>
    <xf numFmtId="9" fontId="40" fillId="0" borderId="0" applyFont="0" applyFill="0" applyBorder="0" applyAlignment="0" applyProtection="0"/>
  </cellStyleXfs>
  <cellXfs count="37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9" xfId="0" applyNumberFormat="1" applyFont="1" applyFill="1" applyBorder="1" applyAlignment="1">
      <alignment horizontal="center" vertical="center"/>
    </xf>
    <xf numFmtId="165" fontId="16" fillId="0" borderId="31" xfId="0" applyNumberFormat="1" applyFont="1" applyBorder="1" applyAlignment="1">
      <alignment horizontal="center" vertical="center"/>
    </xf>
    <xf numFmtId="165" fontId="16" fillId="9" borderId="31" xfId="0" applyNumberFormat="1" applyFont="1" applyFill="1" applyBorder="1" applyAlignment="1">
      <alignment horizontal="center" vertical="center"/>
    </xf>
    <xf numFmtId="165" fontId="16" fillId="9" borderId="32"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4" xfId="0" applyFont="1" applyFill="1" applyBorder="1" applyAlignment="1">
      <alignment horizontal="center" vertical="center" wrapText="1"/>
    </xf>
    <xf numFmtId="0" fontId="16" fillId="3" borderId="34" xfId="0" applyFont="1" applyFill="1" applyBorder="1" applyAlignment="1">
      <alignment horizontal="center" vertical="center"/>
    </xf>
    <xf numFmtId="3" fontId="16" fillId="3" borderId="34" xfId="0" applyNumberFormat="1" applyFont="1" applyFill="1" applyBorder="1" applyAlignment="1">
      <alignment horizontal="center" vertical="center" wrapText="1"/>
    </xf>
    <xf numFmtId="164" fontId="4" fillId="0" borderId="34" xfId="0" applyNumberFormat="1" applyFont="1" applyBorder="1" applyAlignment="1">
      <alignment horizontal="center" vertical="center"/>
    </xf>
    <xf numFmtId="164" fontId="4" fillId="9" borderId="34" xfId="0" applyNumberFormat="1" applyFont="1" applyFill="1" applyBorder="1" applyAlignment="1">
      <alignment horizontal="center" vertical="center"/>
    </xf>
    <xf numFmtId="0" fontId="16" fillId="3" borderId="34" xfId="3" applyFont="1" applyFill="1" applyBorder="1" applyAlignment="1">
      <alignment horizontal="center" vertical="center"/>
    </xf>
    <xf numFmtId="3" fontId="16" fillId="3" borderId="34" xfId="3" applyNumberFormat="1" applyFont="1" applyFill="1" applyBorder="1" applyAlignment="1">
      <alignment horizontal="center" vertical="center" wrapText="1"/>
    </xf>
    <xf numFmtId="0" fontId="11" fillId="0" borderId="0" xfId="3" applyAlignment="1">
      <alignment wrapText="1"/>
    </xf>
    <xf numFmtId="0" fontId="4" fillId="3" borderId="13" xfId="3" applyFont="1" applyFill="1" applyBorder="1" applyAlignment="1">
      <alignment horizontal="center" vertical="center" wrapText="1"/>
    </xf>
    <xf numFmtId="0" fontId="16" fillId="3" borderId="12" xfId="3" applyFont="1" applyFill="1" applyBorder="1" applyAlignment="1">
      <alignment horizontal="center" vertical="center" wrapText="1"/>
    </xf>
    <xf numFmtId="164" fontId="4" fillId="10" borderId="10" xfId="0" applyNumberFormat="1"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164" fontId="4" fillId="10" borderId="11" xfId="0" applyNumberFormat="1" applyFont="1" applyFill="1" applyBorder="1" applyAlignment="1">
      <alignment horizontal="center" vertical="center" wrapText="1"/>
    </xf>
    <xf numFmtId="0" fontId="16" fillId="3" borderId="12" xfId="3" applyFont="1" applyFill="1" applyBorder="1" applyAlignment="1">
      <alignment horizontal="center" vertical="center"/>
    </xf>
    <xf numFmtId="164" fontId="4" fillId="0" borderId="10" xfId="0" applyNumberFormat="1" applyFont="1" applyBorder="1" applyAlignment="1">
      <alignment horizontal="center" vertical="center"/>
    </xf>
    <xf numFmtId="164" fontId="4" fillId="10" borderId="10" xfId="0" applyNumberFormat="1" applyFont="1" applyFill="1" applyBorder="1" applyAlignment="1">
      <alignment horizontal="center" vertical="center"/>
    </xf>
    <xf numFmtId="164" fontId="4" fillId="10" borderId="11" xfId="0" applyNumberFormat="1" applyFont="1" applyFill="1" applyBorder="1" applyAlignment="1">
      <alignment horizontal="center" vertical="center"/>
    </xf>
    <xf numFmtId="3" fontId="5" fillId="0" borderId="34" xfId="0" applyNumberFormat="1" applyFont="1" applyBorder="1" applyAlignment="1" applyProtection="1">
      <alignment horizontal="right" vertical="center" shrinkToFit="1"/>
      <protection locked="0"/>
    </xf>
    <xf numFmtId="3" fontId="21" fillId="9" borderId="34"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34" xfId="0" applyNumberFormat="1" applyFont="1" applyBorder="1" applyAlignment="1" applyProtection="1">
      <alignment horizontal="right" vertical="center" shrinkToFit="1"/>
      <protection locked="0"/>
    </xf>
    <xf numFmtId="3" fontId="5" fillId="0" borderId="34" xfId="0" applyNumberFormat="1" applyFont="1" applyBorder="1" applyAlignment="1" applyProtection="1">
      <alignment vertical="center"/>
      <protection locked="0"/>
    </xf>
    <xf numFmtId="3" fontId="16" fillId="3" borderId="13" xfId="3" applyNumberFormat="1" applyFont="1" applyFill="1" applyBorder="1" applyAlignment="1">
      <alignment horizontal="center" vertical="center" wrapText="1"/>
    </xf>
    <xf numFmtId="3" fontId="16" fillId="3" borderId="12" xfId="3" applyNumberFormat="1" applyFont="1" applyFill="1" applyBorder="1" applyAlignment="1">
      <alignment horizontal="center" vertical="center" wrapText="1"/>
    </xf>
    <xf numFmtId="3" fontId="15" fillId="10" borderId="10" xfId="0" applyNumberFormat="1" applyFont="1" applyFill="1" applyBorder="1" applyAlignment="1">
      <alignment horizontal="right" vertical="center" wrapText="1"/>
    </xf>
    <xf numFmtId="3" fontId="5" fillId="0" borderId="10" xfId="0" applyNumberFormat="1" applyFont="1" applyBorder="1" applyAlignment="1" applyProtection="1">
      <alignment horizontal="right" vertical="center" wrapText="1"/>
      <protection locked="0"/>
    </xf>
    <xf numFmtId="3" fontId="15" fillId="10" borderId="11" xfId="0" applyNumberFormat="1" applyFont="1" applyFill="1" applyBorder="1" applyAlignment="1">
      <alignment horizontal="right" vertical="center" wrapText="1"/>
    </xf>
    <xf numFmtId="3" fontId="5" fillId="0" borderId="10" xfId="0" applyNumberFormat="1" applyFont="1" applyBorder="1" applyAlignment="1" applyProtection="1">
      <alignment vertical="center" wrapText="1"/>
      <protection locked="0"/>
    </xf>
    <xf numFmtId="3" fontId="15" fillId="10" borderId="10" xfId="0" applyNumberFormat="1" applyFont="1" applyFill="1" applyBorder="1" applyAlignment="1">
      <alignment vertical="center" wrapText="1"/>
    </xf>
    <xf numFmtId="3" fontId="15" fillId="10" borderId="11" xfId="0" applyNumberFormat="1" applyFont="1" applyFill="1" applyBorder="1" applyAlignment="1">
      <alignment vertical="center" wrapText="1"/>
    </xf>
    <xf numFmtId="3" fontId="11" fillId="0" borderId="0" xfId="3" applyNumberFormat="1" applyAlignment="1">
      <alignment wrapText="1"/>
    </xf>
    <xf numFmtId="3" fontId="5" fillId="0" borderId="10" xfId="0" applyNumberFormat="1" applyFont="1" applyBorder="1" applyAlignment="1" applyProtection="1">
      <alignment vertical="center"/>
      <protection locked="0"/>
    </xf>
    <xf numFmtId="3" fontId="15" fillId="10" borderId="10" xfId="0" applyNumberFormat="1" applyFont="1" applyFill="1" applyBorder="1" applyAlignment="1">
      <alignment vertical="center"/>
    </xf>
    <xf numFmtId="3" fontId="15" fillId="10" borderId="11" xfId="0" applyNumberFormat="1" applyFont="1" applyFill="1" applyBorder="1" applyAlignment="1">
      <alignment vertical="center"/>
    </xf>
    <xf numFmtId="3" fontId="11" fillId="0" borderId="0" xfId="3" applyNumberFormat="1" applyAlignment="1">
      <alignment horizontal="center" vertical="center" wrapText="1"/>
    </xf>
    <xf numFmtId="3" fontId="2" fillId="0" borderId="0" xfId="3" applyNumberFormat="1" applyFont="1"/>
    <xf numFmtId="3" fontId="9" fillId="3" borderId="29"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xf>
    <xf numFmtId="3" fontId="3" fillId="0" borderId="31" xfId="0" applyNumberFormat="1" applyFont="1" applyBorder="1" applyAlignment="1" applyProtection="1">
      <alignment vertical="center" shrinkToFit="1"/>
      <protection locked="0"/>
    </xf>
    <xf numFmtId="3" fontId="20" fillId="9" borderId="31" xfId="0" applyNumberFormat="1" applyFont="1" applyFill="1" applyBorder="1" applyAlignment="1">
      <alignment vertical="center" shrinkToFit="1"/>
    </xf>
    <xf numFmtId="3" fontId="3" fillId="8" borderId="31" xfId="0" applyNumberFormat="1" applyFont="1" applyFill="1" applyBorder="1" applyAlignment="1">
      <alignment vertical="center" shrinkToFit="1"/>
    </xf>
    <xf numFmtId="3" fontId="20" fillId="9" borderId="32" xfId="0" applyNumberFormat="1" applyFont="1" applyFill="1" applyBorder="1" applyAlignment="1">
      <alignment vertical="center" shrinkToFit="1"/>
    </xf>
    <xf numFmtId="0" fontId="23" fillId="11" borderId="1" xfId="4" applyFont="1" applyFill="1" applyBorder="1"/>
    <xf numFmtId="0" fontId="1" fillId="11" borderId="24" xfId="4" applyFill="1" applyBorder="1"/>
    <xf numFmtId="0" fontId="1" fillId="0" borderId="0" xfId="4"/>
    <xf numFmtId="0" fontId="25" fillId="11" borderId="35" xfId="4" applyFont="1" applyFill="1" applyBorder="1" applyAlignment="1">
      <alignment horizontal="center" vertical="center"/>
    </xf>
    <xf numFmtId="0" fontId="25" fillId="11" borderId="0" xfId="4" applyFont="1" applyFill="1" applyAlignment="1">
      <alignment horizontal="center" vertical="center"/>
    </xf>
    <xf numFmtId="0" fontId="25" fillId="11" borderId="36"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28" fillId="0" borderId="0" xfId="4" applyFont="1"/>
    <xf numFmtId="0" fontId="4" fillId="11" borderId="35"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6"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36" xfId="4" applyFill="1" applyBorder="1"/>
    <xf numFmtId="0" fontId="26" fillId="11" borderId="35" xfId="4" applyFont="1" applyFill="1" applyBorder="1" applyAlignment="1">
      <alignment wrapText="1"/>
    </xf>
    <xf numFmtId="0" fontId="26" fillId="11" borderId="36" xfId="4" applyFont="1" applyFill="1" applyBorder="1" applyAlignment="1">
      <alignment wrapText="1"/>
    </xf>
    <xf numFmtId="0" fontId="26" fillId="11" borderId="35" xfId="4" applyFont="1" applyFill="1" applyBorder="1"/>
    <xf numFmtId="0" fontId="26" fillId="11" borderId="0" xfId="4" applyFont="1" applyFill="1"/>
    <xf numFmtId="0" fontId="26" fillId="11" borderId="0" xfId="4" applyFont="1" applyFill="1" applyAlignment="1">
      <alignment wrapText="1"/>
    </xf>
    <xf numFmtId="0" fontId="26" fillId="11" borderId="36" xfId="4" applyFont="1" applyFill="1" applyBorder="1"/>
    <xf numFmtId="0" fontId="5" fillId="11" borderId="0" xfId="4" applyFont="1" applyFill="1" applyAlignment="1">
      <alignment horizontal="right" vertical="center" wrapText="1"/>
    </xf>
    <xf numFmtId="0" fontId="27" fillId="11" borderId="36" xfId="4" applyFont="1" applyFill="1" applyBorder="1" applyAlignment="1">
      <alignment vertical="center"/>
    </xf>
    <xf numFmtId="0" fontId="5" fillId="11" borderId="35"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1" borderId="0" xfId="4" applyFont="1" applyFill="1" applyAlignment="1">
      <alignment vertical="center"/>
    </xf>
    <xf numFmtId="0" fontId="26" fillId="11" borderId="0" xfId="4" applyFont="1" applyFill="1" applyAlignment="1">
      <alignment vertical="center"/>
    </xf>
    <xf numFmtId="0" fontId="26" fillId="11" borderId="36" xfId="4" applyFont="1" applyFill="1" applyBorder="1" applyAlignment="1">
      <alignment vertical="center"/>
    </xf>
    <xf numFmtId="0" fontId="29" fillId="11" borderId="0" xfId="4" applyFont="1" applyFill="1" applyAlignment="1">
      <alignment vertical="center"/>
    </xf>
    <xf numFmtId="0" fontId="29" fillId="11" borderId="36" xfId="4" applyFont="1" applyFill="1" applyBorder="1" applyAlignment="1">
      <alignment vertical="center"/>
    </xf>
    <xf numFmtId="0" fontId="4" fillId="11" borderId="0" xfId="4" applyFont="1" applyFill="1" applyAlignment="1">
      <alignment horizontal="center" vertical="center"/>
    </xf>
    <xf numFmtId="0" fontId="5" fillId="11" borderId="36" xfId="4" applyFont="1" applyFill="1" applyBorder="1" applyAlignment="1">
      <alignment horizontal="center" vertical="center"/>
    </xf>
    <xf numFmtId="0" fontId="26" fillId="11" borderId="0" xfId="4" applyFont="1" applyFill="1" applyAlignment="1">
      <alignment vertical="top" wrapText="1"/>
    </xf>
    <xf numFmtId="0" fontId="26" fillId="11" borderId="35" xfId="4" applyFont="1" applyFill="1" applyBorder="1" applyAlignment="1">
      <alignment vertical="top"/>
    </xf>
    <xf numFmtId="0" fontId="29" fillId="11" borderId="36" xfId="4" applyFont="1" applyFill="1" applyBorder="1"/>
    <xf numFmtId="164" fontId="4" fillId="11" borderId="34" xfId="0" applyNumberFormat="1" applyFont="1" applyFill="1" applyBorder="1" applyAlignment="1">
      <alignment horizontal="center" vertical="center"/>
    </xf>
    <xf numFmtId="3" fontId="5" fillId="11" borderId="34"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34" xfId="0" applyNumberFormat="1" applyFont="1" applyFill="1" applyBorder="1" applyAlignment="1">
      <alignment horizontal="right" vertical="center" shrinkToFit="1"/>
    </xf>
    <xf numFmtId="3" fontId="15" fillId="9" borderId="34" xfId="0" applyNumberFormat="1" applyFont="1" applyFill="1" applyBorder="1" applyAlignment="1" applyProtection="1">
      <alignment horizontal="right" vertical="center" shrinkToFit="1"/>
      <protection locked="0"/>
    </xf>
    <xf numFmtId="3" fontId="15" fillId="9" borderId="34" xfId="0" applyNumberFormat="1" applyFont="1" applyFill="1" applyBorder="1" applyAlignment="1">
      <alignment vertical="center"/>
    </xf>
    <xf numFmtId="3" fontId="5" fillId="9" borderId="34" xfId="0" applyNumberFormat="1" applyFont="1" applyFill="1" applyBorder="1" applyAlignment="1" applyProtection="1">
      <alignment vertical="center"/>
      <protection locked="0"/>
    </xf>
    <xf numFmtId="164" fontId="4" fillId="9" borderId="10" xfId="0" applyNumberFormat="1" applyFont="1" applyFill="1" applyBorder="1" applyAlignment="1">
      <alignment horizontal="center" vertical="center"/>
    </xf>
    <xf numFmtId="3" fontId="5" fillId="9" borderId="10" xfId="0" applyNumberFormat="1" applyFont="1" applyFill="1" applyBorder="1" applyAlignment="1" applyProtection="1">
      <alignment vertical="center"/>
      <protection locked="0"/>
    </xf>
    <xf numFmtId="3" fontId="35" fillId="3" borderId="29"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xf>
    <xf numFmtId="3" fontId="3" fillId="0" borderId="39" xfId="0" applyNumberFormat="1" applyFont="1" applyBorder="1" applyAlignment="1" applyProtection="1">
      <alignment vertical="center" shrinkToFit="1"/>
      <protection locked="0"/>
    </xf>
    <xf numFmtId="3" fontId="20" fillId="9" borderId="39" xfId="0" applyNumberFormat="1" applyFont="1" applyFill="1" applyBorder="1" applyAlignment="1">
      <alignment vertical="center" shrinkToFit="1"/>
    </xf>
    <xf numFmtId="0" fontId="4" fillId="12" borderId="41" xfId="4" applyFont="1" applyFill="1" applyBorder="1" applyAlignment="1" applyProtection="1">
      <alignment horizontal="center" vertical="center"/>
      <protection locked="0"/>
    </xf>
    <xf numFmtId="1" fontId="4" fillId="12" borderId="46" xfId="4" applyNumberFormat="1" applyFont="1" applyFill="1" applyBorder="1" applyAlignment="1" applyProtection="1">
      <alignment horizontal="center" vertical="center"/>
      <protection locked="0"/>
    </xf>
    <xf numFmtId="0" fontId="4" fillId="12" borderId="46" xfId="4" applyFont="1" applyFill="1" applyBorder="1" applyAlignment="1" applyProtection="1">
      <alignment horizontal="center" vertical="center"/>
      <protection locked="0"/>
    </xf>
    <xf numFmtId="49" fontId="4" fillId="12" borderId="46" xfId="4" applyNumberFormat="1" applyFont="1" applyFill="1" applyBorder="1" applyAlignment="1" applyProtection="1">
      <alignment horizontal="center" vertical="center"/>
      <protection locked="0"/>
    </xf>
    <xf numFmtId="0" fontId="1" fillId="11" borderId="40" xfId="4" applyFill="1" applyBorder="1"/>
    <xf numFmtId="0" fontId="1" fillId="11" borderId="42" xfId="4" applyFill="1" applyBorder="1"/>
    <xf numFmtId="0" fontId="1" fillId="11" borderId="41" xfId="4" applyFill="1" applyBorder="1"/>
    <xf numFmtId="164" fontId="4" fillId="0" borderId="50" xfId="0" applyNumberFormat="1" applyFont="1" applyBorder="1" applyAlignment="1">
      <alignment horizontal="center" vertical="center" wrapText="1"/>
    </xf>
    <xf numFmtId="3" fontId="5" fillId="0" borderId="50" xfId="0" applyNumberFormat="1" applyFont="1" applyBorder="1" applyAlignment="1" applyProtection="1">
      <alignment horizontal="right" vertical="center" wrapText="1"/>
      <protection locked="0"/>
    </xf>
    <xf numFmtId="3" fontId="5" fillId="0" borderId="50" xfId="0" applyNumberFormat="1" applyFont="1" applyBorder="1" applyAlignment="1" applyProtection="1">
      <alignment vertical="center" wrapText="1"/>
      <protection locked="0"/>
    </xf>
    <xf numFmtId="164" fontId="4" fillId="0" borderId="50" xfId="0" applyNumberFormat="1" applyFont="1" applyBorder="1" applyAlignment="1">
      <alignment horizontal="center" vertical="center"/>
    </xf>
    <xf numFmtId="3" fontId="5" fillId="0" borderId="50" xfId="0" applyNumberFormat="1" applyFont="1" applyBorder="1" applyAlignment="1" applyProtection="1">
      <alignment vertical="center"/>
      <protection locked="0"/>
    </xf>
    <xf numFmtId="3" fontId="2" fillId="0" borderId="0" xfId="1" applyNumberFormat="1" applyFont="1" applyAlignment="1">
      <alignment wrapText="1"/>
    </xf>
    <xf numFmtId="1" fontId="4" fillId="12" borderId="53" xfId="4" applyNumberFormat="1" applyFont="1" applyFill="1" applyBorder="1" applyAlignment="1" applyProtection="1">
      <alignment horizontal="center" vertical="center"/>
      <protection locked="0"/>
    </xf>
    <xf numFmtId="0" fontId="4" fillId="12" borderId="53" xfId="4" applyFont="1" applyFill="1" applyBorder="1" applyAlignment="1" applyProtection="1">
      <alignment horizontal="center" vertical="center"/>
      <protection locked="0"/>
    </xf>
    <xf numFmtId="0" fontId="41" fillId="11" borderId="0" xfId="0" applyFont="1" applyFill="1" applyAlignment="1">
      <alignment vertical="center" wrapText="1"/>
    </xf>
    <xf numFmtId="0" fontId="42" fillId="11" borderId="0" xfId="0" applyFont="1" applyFill="1" applyAlignment="1">
      <alignment vertical="center"/>
    </xf>
    <xf numFmtId="0" fontId="42" fillId="11" borderId="0" xfId="0" applyFont="1" applyFill="1" applyAlignment="1">
      <alignment vertical="center" wrapText="1"/>
    </xf>
    <xf numFmtId="0" fontId="42" fillId="11" borderId="0" xfId="0" applyFont="1" applyFill="1" applyAlignment="1">
      <alignment horizontal="left" vertical="center" wrapText="1"/>
    </xf>
    <xf numFmtId="0" fontId="41" fillId="11" borderId="0" xfId="0" applyFont="1" applyFill="1" applyAlignment="1">
      <alignment horizontal="justify" vertical="center" wrapText="1"/>
    </xf>
    <xf numFmtId="0" fontId="44" fillId="11" borderId="0" xfId="0" applyFont="1" applyFill="1" applyAlignment="1">
      <alignment horizontal="right" vertical="center" wrapText="1"/>
    </xf>
    <xf numFmtId="0" fontId="41" fillId="11" borderId="0" xfId="0" applyFont="1" applyFill="1" applyAlignment="1">
      <alignment horizontal="right" vertical="center" wrapText="1"/>
    </xf>
    <xf numFmtId="0" fontId="42" fillId="11" borderId="0" xfId="0" applyFont="1" applyFill="1" applyAlignment="1">
      <alignment horizontal="justify" vertical="center" wrapText="1"/>
    </xf>
    <xf numFmtId="0" fontId="43" fillId="11" borderId="43" xfId="0" applyFont="1" applyFill="1" applyBorder="1" applyAlignment="1">
      <alignment horizontal="right" vertical="center" wrapText="1"/>
    </xf>
    <xf numFmtId="0" fontId="42" fillId="11" borderId="0" xfId="0" applyFont="1" applyFill="1" applyAlignment="1">
      <alignment horizontal="right" vertical="center" wrapText="1"/>
    </xf>
    <xf numFmtId="3" fontId="42" fillId="11" borderId="0" xfId="0" applyNumberFormat="1" applyFont="1" applyFill="1" applyAlignment="1">
      <alignment vertical="center" wrapText="1"/>
    </xf>
    <xf numFmtId="3" fontId="43" fillId="11" borderId="0" xfId="0" applyNumberFormat="1" applyFont="1" applyFill="1" applyAlignment="1">
      <alignment horizontal="right" vertical="center" wrapText="1"/>
    </xf>
    <xf numFmtId="4" fontId="42" fillId="11" borderId="0" xfId="0" applyNumberFormat="1" applyFont="1" applyFill="1" applyAlignment="1">
      <alignment vertical="center" wrapText="1"/>
    </xf>
    <xf numFmtId="3" fontId="44" fillId="11" borderId="44" xfId="0" applyNumberFormat="1" applyFont="1" applyFill="1" applyBorder="1" applyAlignment="1">
      <alignment horizontal="right" vertical="center" wrapText="1"/>
    </xf>
    <xf numFmtId="0" fontId="43" fillId="11" borderId="0" xfId="0" applyFont="1" applyFill="1" applyAlignment="1">
      <alignment horizontal="justify" vertical="center" wrapText="1"/>
    </xf>
    <xf numFmtId="166" fontId="43" fillId="11" borderId="0" xfId="0" applyNumberFormat="1" applyFont="1" applyFill="1" applyAlignment="1">
      <alignment horizontal="right" vertical="center" wrapText="1"/>
    </xf>
    <xf numFmtId="167" fontId="42" fillId="11" borderId="0" xfId="8" applyNumberFormat="1" applyFont="1" applyFill="1" applyAlignment="1">
      <alignment vertical="center" wrapText="1"/>
    </xf>
    <xf numFmtId="0" fontId="45" fillId="11" borderId="0" xfId="0" applyFont="1" applyFill="1" applyAlignment="1">
      <alignment horizontal="justify" vertical="center" wrapText="1"/>
    </xf>
    <xf numFmtId="3" fontId="43" fillId="11" borderId="43" xfId="0" applyNumberFormat="1" applyFont="1" applyFill="1" applyBorder="1" applyAlignment="1">
      <alignment horizontal="right" vertical="center" wrapText="1"/>
    </xf>
    <xf numFmtId="3" fontId="44" fillId="11" borderId="0" xfId="0" applyNumberFormat="1" applyFont="1" applyFill="1" applyAlignment="1">
      <alignment horizontal="right" vertical="center" wrapText="1"/>
    </xf>
    <xf numFmtId="0" fontId="43" fillId="11" borderId="0" xfId="0" applyFont="1" applyFill="1" applyAlignment="1">
      <alignment vertical="center" wrapText="1"/>
    </xf>
    <xf numFmtId="3" fontId="43" fillId="11" borderId="0" xfId="0" applyNumberFormat="1" applyFont="1" applyFill="1" applyAlignment="1">
      <alignment vertical="center" wrapText="1"/>
    </xf>
    <xf numFmtId="3" fontId="43" fillId="11" borderId="0" xfId="0" applyNumberFormat="1" applyFont="1" applyFill="1"/>
    <xf numFmtId="0" fontId="44" fillId="11" borderId="0" xfId="0" applyFont="1" applyFill="1" applyAlignment="1">
      <alignment horizontal="justify" vertical="center" wrapText="1"/>
    </xf>
    <xf numFmtId="2" fontId="44" fillId="11" borderId="44" xfId="0" applyNumberFormat="1" applyFont="1" applyFill="1" applyBorder="1" applyAlignment="1">
      <alignment horizontal="right" vertical="center" wrapText="1"/>
    </xf>
    <xf numFmtId="15" fontId="44" fillId="11" borderId="0" xfId="0" applyNumberFormat="1" applyFont="1" applyFill="1" applyAlignment="1">
      <alignment horizontal="right" vertical="center" wrapText="1"/>
    </xf>
    <xf numFmtId="0" fontId="43" fillId="11" borderId="0" xfId="0" applyFont="1" applyFill="1" applyAlignment="1">
      <alignment horizontal="right" vertical="center" wrapText="1"/>
    </xf>
    <xf numFmtId="0" fontId="44" fillId="11" borderId="43" xfId="0" applyFont="1" applyFill="1" applyBorder="1" applyAlignment="1">
      <alignment horizontal="right" vertical="center" wrapText="1"/>
    </xf>
    <xf numFmtId="0" fontId="46" fillId="11" borderId="0" xfId="0" applyFont="1" applyFill="1" applyAlignment="1">
      <alignment vertical="center" wrapText="1"/>
    </xf>
    <xf numFmtId="3" fontId="44" fillId="11" borderId="45" xfId="0" applyNumberFormat="1" applyFont="1" applyFill="1" applyBorder="1" applyAlignment="1">
      <alignment horizontal="right" vertical="center" wrapText="1"/>
    </xf>
    <xf numFmtId="0" fontId="47" fillId="11" borderId="43" xfId="0" applyFont="1" applyFill="1" applyBorder="1" applyAlignment="1">
      <alignment vertical="center" wrapText="1"/>
    </xf>
    <xf numFmtId="14" fontId="47" fillId="11" borderId="43" xfId="0" applyNumberFormat="1" applyFont="1" applyFill="1" applyBorder="1" applyAlignment="1">
      <alignment horizontal="right" vertical="center" wrapText="1"/>
    </xf>
    <xf numFmtId="0" fontId="47" fillId="11" borderId="43" xfId="0" applyFont="1" applyFill="1" applyBorder="1" applyAlignment="1">
      <alignment horizontal="right" vertical="center" wrapText="1"/>
    </xf>
    <xf numFmtId="0" fontId="44" fillId="11" borderId="0" xfId="0" applyFont="1" applyFill="1" applyAlignment="1">
      <alignment vertical="center" wrapText="1"/>
    </xf>
    <xf numFmtId="166" fontId="42" fillId="11" borderId="0" xfId="6" applyNumberFormat="1" applyFont="1" applyFill="1" applyAlignment="1">
      <alignment vertical="center" wrapText="1"/>
    </xf>
    <xf numFmtId="166" fontId="42" fillId="11" borderId="0" xfId="6" applyNumberFormat="1" applyFont="1" applyFill="1" applyAlignment="1">
      <alignment vertical="center"/>
    </xf>
    <xf numFmtId="166" fontId="42" fillId="11" borderId="0" xfId="0" applyNumberFormat="1" applyFont="1" applyFill="1" applyAlignment="1">
      <alignment vertical="center" wrapText="1"/>
    </xf>
    <xf numFmtId="41" fontId="43" fillId="11" borderId="0" xfId="0" applyNumberFormat="1" applyFont="1" applyFill="1" applyAlignment="1">
      <alignment horizontal="right" vertical="center"/>
    </xf>
    <xf numFmtId="43" fontId="42" fillId="11" borderId="0" xfId="6" applyFont="1" applyFill="1" applyAlignment="1">
      <alignment vertical="center" wrapText="1"/>
    </xf>
    <xf numFmtId="166" fontId="44" fillId="11" borderId="0" xfId="0" applyNumberFormat="1" applyFont="1" applyFill="1" applyAlignment="1">
      <alignment horizontal="right" vertical="center" wrapText="1"/>
    </xf>
    <xf numFmtId="43" fontId="41" fillId="11" borderId="0" xfId="6" applyFont="1" applyFill="1" applyAlignment="1">
      <alignment vertical="center" wrapText="1"/>
    </xf>
    <xf numFmtId="0" fontId="0" fillId="0" borderId="0" xfId="0" applyAlignment="1">
      <alignment wrapText="1"/>
    </xf>
    <xf numFmtId="49" fontId="47" fillId="11" borderId="43" xfId="0" applyNumberFormat="1" applyFont="1" applyFill="1" applyBorder="1" applyAlignment="1">
      <alignment horizontal="right" vertical="center" wrapText="1"/>
    </xf>
    <xf numFmtId="0" fontId="42" fillId="11" borderId="0" xfId="0" applyFont="1" applyFill="1" applyAlignment="1">
      <alignment vertical="top" wrapText="1"/>
    </xf>
    <xf numFmtId="0" fontId="42" fillId="0" borderId="0" xfId="0" applyFont="1" applyAlignment="1">
      <alignment horizontal="left" wrapText="1"/>
    </xf>
    <xf numFmtId="0" fontId="42" fillId="0" borderId="0" xfId="0" applyFont="1" applyAlignment="1">
      <alignment horizontal="left"/>
    </xf>
    <xf numFmtId="0" fontId="42" fillId="0" borderId="0" xfId="0" applyFont="1" applyAlignment="1">
      <alignment wrapText="1"/>
    </xf>
    <xf numFmtId="0" fontId="42" fillId="0" borderId="0" xfId="0" applyFont="1"/>
    <xf numFmtId="0" fontId="5" fillId="11" borderId="35"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51" xfId="4" applyFont="1" applyFill="1" applyBorder="1" applyAlignment="1" applyProtection="1">
      <alignment vertical="center"/>
      <protection locked="0"/>
    </xf>
    <xf numFmtId="0" fontId="26" fillId="12" borderId="54"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3" xfId="4" applyFont="1" applyFill="1" applyBorder="1" applyAlignment="1">
      <alignment horizontal="left" vertical="center" wrapText="1"/>
    </xf>
    <xf numFmtId="0" fontId="26" fillId="11" borderId="0" xfId="4" applyFont="1" applyFill="1"/>
    <xf numFmtId="0" fontId="48" fillId="12" borderId="40" xfId="7" applyFill="1" applyBorder="1" applyAlignment="1" applyProtection="1">
      <alignment vertical="center"/>
      <protection locked="0"/>
    </xf>
    <xf numFmtId="0" fontId="26" fillId="12" borderId="42" xfId="4" applyFont="1" applyFill="1" applyBorder="1" applyAlignment="1" applyProtection="1">
      <alignment vertical="center"/>
      <protection locked="0"/>
    </xf>
    <xf numFmtId="0" fontId="26" fillId="12" borderId="41" xfId="4" applyFont="1" applyFill="1" applyBorder="1" applyAlignment="1" applyProtection="1">
      <alignment vertical="center"/>
      <protection locked="0"/>
    </xf>
    <xf numFmtId="0" fontId="4" fillId="12" borderId="40" xfId="4" applyFont="1" applyFill="1" applyBorder="1" applyAlignment="1" applyProtection="1">
      <alignment vertical="center"/>
      <protection locked="0"/>
    </xf>
    <xf numFmtId="0" fontId="4" fillId="12" borderId="42" xfId="4" applyFont="1" applyFill="1" applyBorder="1" applyAlignment="1" applyProtection="1">
      <alignment vertical="center"/>
      <protection locked="0"/>
    </xf>
    <xf numFmtId="0" fontId="4" fillId="12" borderId="41" xfId="4" applyFont="1" applyFill="1" applyBorder="1" applyAlignment="1" applyProtection="1">
      <alignment vertical="center"/>
      <protection locked="0"/>
    </xf>
    <xf numFmtId="0" fontId="5" fillId="11" borderId="0" xfId="4" applyFont="1" applyFill="1" applyAlignment="1">
      <alignment vertical="center"/>
    </xf>
    <xf numFmtId="49" fontId="4" fillId="12" borderId="40" xfId="4" applyNumberFormat="1" applyFont="1" applyFill="1" applyBorder="1" applyAlignment="1" applyProtection="1">
      <alignment vertical="center"/>
      <protection locked="0"/>
    </xf>
    <xf numFmtId="49" fontId="4" fillId="12" borderId="42" xfId="4" applyNumberFormat="1" applyFont="1" applyFill="1" applyBorder="1" applyAlignment="1" applyProtection="1">
      <alignment vertical="center"/>
      <protection locked="0"/>
    </xf>
    <xf numFmtId="49" fontId="4" fillId="12" borderId="41"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6" xfId="4" applyFont="1" applyFill="1" applyBorder="1" applyAlignment="1">
      <alignment horizontal="center" vertical="center"/>
    </xf>
    <xf numFmtId="0" fontId="4" fillId="12" borderId="40" xfId="4" applyFont="1" applyFill="1" applyBorder="1" applyAlignment="1" applyProtection="1">
      <alignment horizontal="center" vertical="center"/>
      <protection locked="0"/>
    </xf>
    <xf numFmtId="0" fontId="4" fillId="12" borderId="41" xfId="4" applyFont="1" applyFill="1" applyBorder="1" applyAlignment="1" applyProtection="1">
      <alignment horizontal="center" vertical="center"/>
      <protection locked="0"/>
    </xf>
    <xf numFmtId="0" fontId="5" fillId="11" borderId="35"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40" xfId="4" applyFont="1" applyFill="1" applyBorder="1" applyAlignment="1" applyProtection="1">
      <alignment horizontal="right" vertical="center"/>
      <protection locked="0"/>
    </xf>
    <xf numFmtId="0" fontId="4" fillId="12" borderId="42" xfId="4" applyFont="1" applyFill="1" applyBorder="1" applyAlignment="1" applyProtection="1">
      <alignment horizontal="right" vertical="center"/>
      <protection locked="0"/>
    </xf>
    <xf numFmtId="0" fontId="4" fillId="12" borderId="41"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35" xfId="4" applyFont="1" applyFill="1" applyBorder="1" applyAlignment="1">
      <alignment horizontal="center"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0" xfId="4" applyFont="1" applyFill="1" applyBorder="1" applyProtection="1">
      <protection locked="0"/>
    </xf>
    <xf numFmtId="0" fontId="26" fillId="12" borderId="42" xfId="4" applyFont="1" applyFill="1" applyBorder="1" applyProtection="1">
      <protection locked="0"/>
    </xf>
    <xf numFmtId="0" fontId="26" fillId="12" borderId="41" xfId="4" applyFont="1" applyFill="1" applyBorder="1" applyProtection="1">
      <protection locked="0"/>
    </xf>
    <xf numFmtId="49" fontId="4" fillId="12" borderId="40" xfId="4" applyNumberFormat="1" applyFont="1" applyFill="1" applyBorder="1" applyAlignment="1" applyProtection="1">
      <alignment horizontal="center" vertical="center"/>
      <protection locked="0"/>
    </xf>
    <xf numFmtId="49" fontId="4" fillId="12" borderId="41" xfId="4" applyNumberFormat="1" applyFont="1" applyFill="1" applyBorder="1" applyAlignment="1" applyProtection="1">
      <alignment horizontal="center" vertical="center"/>
      <protection locked="0"/>
    </xf>
    <xf numFmtId="0" fontId="26" fillId="11" borderId="35" xfId="4" applyFont="1" applyFill="1" applyBorder="1" applyAlignment="1">
      <alignment vertical="center" wrapText="1"/>
    </xf>
    <xf numFmtId="0" fontId="26" fillId="11" borderId="0" xfId="4" applyFont="1" applyFill="1" applyAlignment="1">
      <alignment vertical="center" wrapText="1"/>
    </xf>
    <xf numFmtId="0" fontId="5" fillId="11" borderId="36" xfId="4" applyFont="1" applyFill="1" applyBorder="1" applyAlignment="1">
      <alignment horizontal="right" vertical="center" wrapText="1"/>
    </xf>
    <xf numFmtId="0" fontId="27" fillId="11" borderId="35" xfId="4" applyFont="1" applyFill="1" applyBorder="1" applyAlignment="1">
      <alignment vertical="center"/>
    </xf>
    <xf numFmtId="0" fontId="24" fillId="11" borderId="35"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36" xfId="4" applyFont="1" applyFill="1" applyBorder="1" applyAlignment="1">
      <alignment horizontal="right" vertical="center"/>
    </xf>
    <xf numFmtId="0" fontId="26" fillId="11" borderId="0" xfId="4" applyFont="1" applyFill="1" applyAlignment="1">
      <alignment wrapText="1"/>
    </xf>
    <xf numFmtId="0" fontId="22" fillId="11" borderId="23" xfId="4" applyFont="1" applyFill="1" applyBorder="1" applyAlignment="1">
      <alignment vertical="center"/>
    </xf>
    <xf numFmtId="0" fontId="22" fillId="11" borderId="1" xfId="4" applyFont="1" applyFill="1" applyBorder="1" applyAlignment="1">
      <alignment vertical="center"/>
    </xf>
    <xf numFmtId="0" fontId="25" fillId="11" borderId="35" xfId="4" applyFont="1" applyFill="1" applyBorder="1" applyAlignment="1">
      <alignment horizontal="center" vertical="center"/>
    </xf>
    <xf numFmtId="0" fontId="25" fillId="11" borderId="0" xfId="4" applyFont="1" applyFill="1" applyAlignment="1">
      <alignment horizontal="center" vertical="center"/>
    </xf>
    <xf numFmtId="0" fontId="25" fillId="11" borderId="36" xfId="4" applyFont="1" applyFill="1" applyBorder="1" applyAlignment="1">
      <alignment horizontal="center" vertical="center"/>
    </xf>
    <xf numFmtId="0" fontId="4" fillId="11" borderId="35" xfId="4" applyFont="1" applyFill="1" applyBorder="1" applyAlignment="1">
      <alignment vertical="center" wrapText="1"/>
    </xf>
    <xf numFmtId="0" fontId="4" fillId="11" borderId="0" xfId="4" applyFont="1" applyFill="1" applyAlignment="1">
      <alignment vertical="center" wrapText="1"/>
    </xf>
    <xf numFmtId="14" fontId="4" fillId="12" borderId="51" xfId="4" applyNumberFormat="1" applyFont="1" applyFill="1" applyBorder="1" applyAlignment="1" applyProtection="1">
      <alignment horizontal="center" vertical="center"/>
      <protection locked="0"/>
    </xf>
    <xf numFmtId="14" fontId="4" fillId="12" borderId="52" xfId="4" applyNumberFormat="1" applyFont="1" applyFill="1" applyBorder="1" applyAlignment="1" applyProtection="1">
      <alignment horizontal="center" vertical="center"/>
      <protection locked="0"/>
    </xf>
    <xf numFmtId="0" fontId="4" fillId="0" borderId="35" xfId="4" applyFont="1" applyBorder="1" applyAlignment="1">
      <alignment horizontal="center" vertical="center" wrapText="1"/>
    </xf>
    <xf numFmtId="0" fontId="4" fillId="0" borderId="0" xfId="4" applyFont="1" applyAlignment="1">
      <alignment horizontal="center" vertical="center" wrapText="1"/>
    </xf>
    <xf numFmtId="0" fontId="4" fillId="0" borderId="36" xfId="4" applyFont="1" applyBorder="1" applyAlignment="1">
      <alignment horizontal="center" vertical="center" wrapText="1"/>
    </xf>
    <xf numFmtId="0" fontId="26" fillId="11" borderId="35" xfId="4" applyFont="1" applyFill="1" applyBorder="1" applyAlignment="1">
      <alignment wrapText="1"/>
    </xf>
    <xf numFmtId="0" fontId="5" fillId="0" borderId="34" xfId="0" applyFont="1" applyBorder="1" applyAlignment="1">
      <alignment horizontal="left" vertical="center" wrapText="1"/>
    </xf>
    <xf numFmtId="0" fontId="4" fillId="0" borderId="34" xfId="0" applyFont="1" applyBorder="1" applyAlignment="1">
      <alignment horizontal="left" vertical="center" wrapText="1"/>
    </xf>
    <xf numFmtId="0" fontId="4" fillId="9" borderId="34" xfId="0" applyFont="1" applyFill="1" applyBorder="1" applyAlignment="1">
      <alignment horizontal="left" vertical="center" wrapText="1"/>
    </xf>
    <xf numFmtId="0" fontId="5" fillId="11" borderId="34" xfId="0" applyFont="1" applyFill="1" applyBorder="1" applyAlignment="1">
      <alignment horizontal="left" vertical="center" wrapText="1"/>
    </xf>
    <xf numFmtId="0" fontId="5" fillId="9" borderId="34" xfId="0" applyFont="1" applyFill="1" applyBorder="1" applyAlignment="1">
      <alignment horizontal="left" vertical="center" wrapText="1"/>
    </xf>
    <xf numFmtId="0" fontId="12" fillId="4" borderId="34" xfId="0" applyFont="1" applyFill="1" applyBorder="1" applyAlignment="1">
      <alignment horizontal="left" vertical="center" wrapText="1"/>
    </xf>
    <xf numFmtId="0" fontId="13" fillId="4" borderId="3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42" xfId="0" applyFont="1" applyBorder="1" applyAlignment="1">
      <alignment horizontal="right" vertical="top" wrapText="1"/>
    </xf>
    <xf numFmtId="0" fontId="6" fillId="2" borderId="2"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16" fillId="3" borderId="34" xfId="0" applyFont="1" applyFill="1" applyBorder="1" applyAlignment="1">
      <alignment horizontal="center" vertical="center"/>
    </xf>
    <xf numFmtId="0" fontId="0" fillId="0" borderId="34" xfId="0" applyBorder="1" applyAlignment="1">
      <alignment horizontal="center" vertical="center"/>
    </xf>
    <xf numFmtId="0" fontId="4" fillId="3" borderId="34" xfId="0" applyFont="1" applyFill="1" applyBorder="1" applyAlignment="1">
      <alignment horizontal="center" vertical="center" wrapText="1"/>
    </xf>
    <xf numFmtId="0" fontId="0" fillId="0" borderId="34" xfId="0" applyBorder="1" applyAlignment="1">
      <alignment horizontal="center" vertical="center" wrapText="1"/>
    </xf>
    <xf numFmtId="0" fontId="2" fillId="4" borderId="34" xfId="0" applyFont="1" applyFill="1" applyBorder="1" applyAlignment="1">
      <alignment horizontal="left" vertical="center" wrapText="1"/>
    </xf>
    <xf numFmtId="0" fontId="31" fillId="9" borderId="34" xfId="0" applyFont="1" applyFill="1" applyBorder="1" applyAlignment="1">
      <alignment horizontal="left" vertical="center" wrapText="1"/>
    </xf>
    <xf numFmtId="0" fontId="12" fillId="9" borderId="34" xfId="0" applyFont="1" applyFill="1" applyBorder="1" applyAlignment="1">
      <alignment horizontal="left" vertical="center" wrapText="1"/>
    </xf>
    <xf numFmtId="0" fontId="12" fillId="0" borderId="34"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34" xfId="0" applyFont="1" applyBorder="1" applyAlignment="1">
      <alignment horizontal="left" vertical="center" wrapText="1" indent="1"/>
    </xf>
    <xf numFmtId="0" fontId="12" fillId="4" borderId="34" xfId="0" applyFont="1" applyFill="1" applyBorder="1" applyAlignment="1">
      <alignment vertical="center" wrapText="1"/>
    </xf>
    <xf numFmtId="0" fontId="0" fillId="0" borderId="34" xfId="0" applyBorder="1"/>
    <xf numFmtId="0" fontId="5" fillId="9" borderId="34" xfId="0" applyFont="1" applyFill="1" applyBorder="1" applyAlignment="1">
      <alignment horizontal="left" vertical="center" wrapText="1" indent="1"/>
    </xf>
    <xf numFmtId="0" fontId="32" fillId="9" borderId="34" xfId="0" applyFont="1" applyFill="1" applyBorder="1" applyAlignment="1">
      <alignment horizontal="left" vertical="center" wrapText="1"/>
    </xf>
    <xf numFmtId="0" fontId="14" fillId="9" borderId="34" xfId="0" applyFont="1" applyFill="1" applyBorder="1" applyAlignment="1">
      <alignment horizontal="left" vertical="center" wrapText="1"/>
    </xf>
    <xf numFmtId="0" fontId="18" fillId="0" borderId="34" xfId="0" applyFont="1" applyBorder="1" applyAlignment="1">
      <alignment horizontal="left" vertical="center" wrapText="1"/>
    </xf>
    <xf numFmtId="0" fontId="4" fillId="4" borderId="34" xfId="0" applyFont="1" applyFill="1" applyBorder="1" applyAlignment="1">
      <alignment horizontal="left" vertical="center" wrapText="1"/>
    </xf>
    <xf numFmtId="0" fontId="4" fillId="4" borderId="34" xfId="0" applyFont="1" applyFill="1" applyBorder="1" applyAlignment="1">
      <alignment vertical="center" wrapText="1"/>
    </xf>
    <xf numFmtId="0" fontId="14" fillId="0" borderId="34"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34" xfId="3" applyFont="1" applyFill="1" applyBorder="1" applyAlignment="1">
      <alignment horizontal="center" vertical="center" wrapText="1"/>
    </xf>
    <xf numFmtId="3" fontId="16" fillId="3" borderId="34" xfId="3" applyNumberFormat="1" applyFont="1" applyFill="1" applyBorder="1" applyAlignment="1">
      <alignment horizontal="center" vertical="center" wrapText="1"/>
    </xf>
    <xf numFmtId="3" fontId="0" fillId="0" borderId="34"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40" xfId="3" applyFont="1" applyFill="1" applyBorder="1" applyAlignment="1" applyProtection="1">
      <alignment vertical="center" wrapText="1"/>
      <protection locked="0"/>
    </xf>
    <xf numFmtId="0" fontId="0" fillId="0" borderId="42" xfId="0" applyBorder="1" applyAlignment="1" applyProtection="1">
      <alignment vertical="center" wrapText="1"/>
      <protection locked="0"/>
    </xf>
    <xf numFmtId="0" fontId="0" fillId="0" borderId="42" xfId="0" applyBorder="1" applyProtection="1">
      <protection locked="0"/>
    </xf>
    <xf numFmtId="0" fontId="16" fillId="3" borderId="34" xfId="3" applyFont="1" applyFill="1" applyBorder="1" applyAlignment="1">
      <alignment horizontal="center" vertical="center"/>
    </xf>
    <xf numFmtId="0" fontId="4" fillId="10" borderId="20" xfId="0" applyFont="1" applyFill="1" applyBorder="1" applyAlignment="1">
      <alignment horizontal="left" vertical="center" wrapText="1"/>
    </xf>
    <xf numFmtId="0" fontId="4" fillId="10" borderId="21" xfId="0" applyFont="1" applyFill="1" applyBorder="1" applyAlignment="1">
      <alignment horizontal="left" vertical="center" wrapText="1"/>
    </xf>
    <xf numFmtId="0" fontId="4" fillId="10" borderId="22" xfId="0" applyFont="1" applyFill="1" applyBorder="1" applyAlignment="1">
      <alignment horizontal="left" vertical="center" wrapText="1"/>
    </xf>
    <xf numFmtId="0" fontId="12" fillId="10" borderId="17" xfId="0" applyFont="1" applyFill="1" applyBorder="1" applyAlignment="1">
      <alignment horizontal="left" vertical="center" wrapText="1"/>
    </xf>
    <xf numFmtId="0" fontId="12" fillId="10" borderId="18"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7" borderId="23"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4" xfId="0" applyFont="1" applyFill="1" applyBorder="1" applyAlignment="1">
      <alignment horizontal="left" vertical="center" wrapText="1" shrinkToFit="1"/>
    </xf>
    <xf numFmtId="0" fontId="5" fillId="0" borderId="47" xfId="0" applyFont="1" applyBorder="1" applyAlignment="1">
      <alignment horizontal="lef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5" fillId="10" borderId="20" xfId="0" applyFont="1" applyFill="1" applyBorder="1" applyAlignment="1">
      <alignment horizontal="left" vertical="center" wrapText="1"/>
    </xf>
    <xf numFmtId="0" fontId="5" fillId="10" borderId="21"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0" fillId="0" borderId="0" xfId="0" applyAlignment="1">
      <alignment horizontal="center" wrapText="1"/>
    </xf>
    <xf numFmtId="0" fontId="16" fillId="2" borderId="2" xfId="3" applyFont="1" applyFill="1" applyBorder="1" applyAlignment="1" applyProtection="1">
      <alignment vertical="center" wrapText="1"/>
      <protection locked="0"/>
    </xf>
    <xf numFmtId="0" fontId="2" fillId="0" borderId="42" xfId="3" applyFont="1" applyBorder="1" applyAlignment="1">
      <alignment horizontal="right" vertical="top" wrapText="1"/>
    </xf>
    <xf numFmtId="0" fontId="0" fillId="0" borderId="42" xfId="0" applyBorder="1" applyAlignment="1">
      <alignment horizontal="right" wrapText="1"/>
    </xf>
    <xf numFmtId="0" fontId="4" fillId="3" borderId="14"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6" fillId="3" borderId="25" xfId="3"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10" xfId="0" applyFont="1" applyBorder="1" applyAlignment="1">
      <alignment horizontal="left" vertical="center" wrapText="1" indent="1"/>
    </xf>
    <xf numFmtId="0" fontId="5" fillId="9" borderId="10" xfId="0" applyFont="1" applyFill="1" applyBorder="1" applyAlignment="1">
      <alignment horizontal="left" vertical="center" wrapText="1" indent="1"/>
    </xf>
    <xf numFmtId="0" fontId="2" fillId="0" borderId="42" xfId="3" applyFont="1" applyBorder="1" applyAlignment="1" applyProtection="1">
      <alignment horizontal="right" vertical="top" wrapText="1"/>
      <protection locked="0"/>
    </xf>
    <xf numFmtId="0" fontId="2" fillId="0" borderId="42" xfId="0" applyFont="1" applyBorder="1" applyAlignment="1" applyProtection="1">
      <alignment horizontal="right"/>
      <protection locked="0"/>
    </xf>
    <xf numFmtId="0" fontId="31" fillId="10" borderId="11" xfId="0" applyFont="1" applyFill="1" applyBorder="1" applyAlignment="1">
      <alignment horizontal="left" vertical="center" wrapText="1"/>
    </xf>
    <xf numFmtId="0" fontId="12" fillId="10" borderId="11" xfId="0" applyFont="1" applyFill="1" applyBorder="1" applyAlignment="1">
      <alignment horizontal="left" vertical="center" wrapText="1"/>
    </xf>
    <xf numFmtId="0" fontId="5" fillId="0" borderId="10" xfId="0" applyFont="1" applyBorder="1" applyAlignment="1">
      <alignment horizontal="left" vertical="center" wrapText="1"/>
    </xf>
    <xf numFmtId="0" fontId="4" fillId="10" borderId="10" xfId="0" applyFont="1" applyFill="1" applyBorder="1" applyAlignment="1">
      <alignment horizontal="left" vertical="center" wrapText="1"/>
    </xf>
    <xf numFmtId="0" fontId="31" fillId="10" borderId="10" xfId="0" applyFont="1" applyFill="1" applyBorder="1" applyAlignment="1">
      <alignment horizontal="left" vertical="center" wrapText="1"/>
    </xf>
    <xf numFmtId="0" fontId="12" fillId="10" borderId="10" xfId="0" applyFont="1" applyFill="1" applyBorder="1" applyAlignment="1">
      <alignment horizontal="left" vertical="center" wrapText="1"/>
    </xf>
    <xf numFmtId="0" fontId="12" fillId="0" borderId="10" xfId="0" applyFont="1" applyBorder="1" applyAlignment="1">
      <alignment horizontal="left" vertical="center" wrapText="1"/>
    </xf>
    <xf numFmtId="0" fontId="5" fillId="9"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5" fillId="9" borderId="22" xfId="0" applyFont="1" applyFill="1" applyBorder="1" applyAlignment="1">
      <alignment horizontal="left" vertical="center" wrapText="1" indent="1"/>
    </xf>
    <xf numFmtId="0" fontId="12" fillId="7" borderId="23"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4" xfId="0" applyFont="1" applyFill="1" applyBorder="1" applyAlignment="1">
      <alignment horizontal="left" vertical="center" shrinkToFit="1"/>
    </xf>
    <xf numFmtId="0" fontId="5" fillId="0" borderId="50" xfId="0" applyFont="1" applyBorder="1" applyAlignment="1">
      <alignment horizontal="left" vertical="center" wrapText="1" indent="1"/>
    </xf>
    <xf numFmtId="0" fontId="5" fillId="0" borderId="50" xfId="0" applyFont="1" applyBorder="1" applyAlignment="1">
      <alignment horizontal="left" vertical="center" wrapText="1"/>
    </xf>
    <xf numFmtId="0" fontId="37" fillId="9" borderId="31" xfId="0" applyFont="1" applyFill="1" applyBorder="1" applyAlignment="1">
      <alignment horizontal="left" vertical="center" wrapText="1"/>
    </xf>
    <xf numFmtId="0" fontId="17" fillId="9" borderId="31" xfId="0" applyFont="1" applyFill="1" applyBorder="1" applyAlignment="1">
      <alignment horizontal="left" vertical="center" wrapText="1"/>
    </xf>
    <xf numFmtId="0" fontId="37" fillId="9" borderId="32" xfId="0" applyFont="1" applyFill="1" applyBorder="1" applyAlignment="1">
      <alignment horizontal="left" vertical="center" wrapText="1"/>
    </xf>
    <xf numFmtId="0" fontId="17" fillId="9" borderId="32" xfId="0" applyFont="1" applyFill="1" applyBorder="1" applyAlignment="1">
      <alignment horizontal="left" vertical="center" wrapText="1"/>
    </xf>
    <xf numFmtId="0" fontId="3" fillId="0" borderId="31" xfId="0" applyFont="1" applyBorder="1" applyAlignment="1">
      <alignment horizontal="left" vertical="center" wrapText="1"/>
    </xf>
    <xf numFmtId="0" fontId="16" fillId="9" borderId="32" xfId="0" applyFont="1" applyFill="1" applyBorder="1" applyAlignment="1">
      <alignment horizontal="left" vertical="center" wrapText="1"/>
    </xf>
    <xf numFmtId="0" fontId="17" fillId="6" borderId="33" xfId="0" applyFont="1" applyFill="1" applyBorder="1" applyAlignment="1">
      <alignment horizontal="left" vertical="center"/>
    </xf>
    <xf numFmtId="0" fontId="3" fillId="0" borderId="33" xfId="0" applyFont="1" applyBorder="1" applyAlignment="1">
      <alignment vertical="center"/>
    </xf>
    <xf numFmtId="0" fontId="3" fillId="0" borderId="33" xfId="0" applyFont="1" applyBorder="1"/>
    <xf numFmtId="0" fontId="16" fillId="0" borderId="31" xfId="0" applyFont="1" applyBorder="1" applyAlignment="1">
      <alignment horizontal="left" vertical="center" wrapText="1"/>
    </xf>
    <xf numFmtId="0" fontId="16" fillId="9" borderId="31" xfId="0" applyFont="1" applyFill="1" applyBorder="1" applyAlignment="1">
      <alignment horizontal="left" vertical="center" wrapText="1"/>
    </xf>
    <xf numFmtId="3" fontId="9" fillId="3" borderId="6" xfId="0" applyNumberFormat="1" applyFont="1" applyFill="1" applyBorder="1" applyAlignment="1">
      <alignment horizontal="center" vertical="center" wrapText="1"/>
    </xf>
    <xf numFmtId="3" fontId="3" fillId="0" borderId="29" xfId="0" applyNumberFormat="1" applyFont="1" applyBorder="1"/>
    <xf numFmtId="3" fontId="9" fillId="3" borderId="7" xfId="0" applyNumberFormat="1" applyFont="1" applyFill="1" applyBorder="1" applyAlignment="1">
      <alignment horizontal="center" vertical="center" wrapText="1"/>
    </xf>
    <xf numFmtId="3" fontId="3" fillId="0" borderId="30" xfId="0" applyNumberFormat="1" applyFont="1" applyBorder="1"/>
    <xf numFmtId="49" fontId="9" fillId="3" borderId="8"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0" fontId="17" fillId="6" borderId="38" xfId="0" applyFont="1" applyFill="1" applyBorder="1" applyAlignment="1">
      <alignment horizontal="left" vertical="center"/>
    </xf>
    <xf numFmtId="0" fontId="19" fillId="6" borderId="38" xfId="0" applyFont="1" applyFill="1" applyBorder="1" applyAlignment="1">
      <alignment vertical="center"/>
    </xf>
    <xf numFmtId="0" fontId="3" fillId="0" borderId="38"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9" fillId="3" borderId="6" xfId="0" applyFont="1" applyFill="1" applyBorder="1" applyAlignment="1">
      <alignment horizontal="center" vertical="center" wrapText="1"/>
    </xf>
    <xf numFmtId="0" fontId="3" fillId="0" borderId="29" xfId="0" applyFont="1" applyBorder="1"/>
    <xf numFmtId="0" fontId="42" fillId="11" borderId="0" xfId="0" applyFont="1" applyFill="1" applyAlignment="1">
      <alignment horizontal="left" vertical="center" wrapText="1"/>
    </xf>
    <xf numFmtId="0" fontId="42" fillId="11" borderId="0" xfId="0" applyFont="1" applyFill="1" applyAlignment="1">
      <alignment horizontal="left" vertical="center"/>
    </xf>
    <xf numFmtId="0" fontId="42" fillId="0" borderId="0" xfId="0" applyFont="1" applyAlignment="1">
      <alignment horizontal="left" wrapText="1"/>
    </xf>
    <xf numFmtId="0" fontId="43" fillId="11" borderId="0" xfId="0" applyFont="1" applyFill="1" applyAlignment="1">
      <alignment vertical="center" wrapText="1"/>
    </xf>
    <xf numFmtId="0" fontId="42" fillId="11" borderId="0" xfId="0" applyFont="1" applyFill="1" applyAlignment="1">
      <alignment vertical="center" wrapText="1"/>
    </xf>
    <xf numFmtId="0" fontId="41" fillId="11" borderId="0" xfId="0" applyFont="1" applyFill="1" applyAlignment="1">
      <alignment horizontal="left" vertical="center" wrapText="1"/>
    </xf>
    <xf numFmtId="0" fontId="44" fillId="11" borderId="0" xfId="0" applyFont="1" applyFill="1" applyAlignment="1">
      <alignment horizontal="center" vertical="center" wrapText="1"/>
    </xf>
  </cellXfs>
  <cellStyles count="9">
    <cellStyle name="Comma 2" xfId="6" xr:uid="{91096307-E046-47BF-9722-58C1EEC07F7F}"/>
    <cellStyle name="Hyperlink" xfId="7" builtinId="8"/>
    <cellStyle name="Hyperlink 2" xfId="2" xr:uid="{00000000-0005-0000-0000-000000000000}"/>
    <cellStyle name="Normal" xfId="0" builtinId="0"/>
    <cellStyle name="Normal 2" xfId="3" xr:uid="{00000000-0005-0000-0000-000002000000}"/>
    <cellStyle name="Normal 2 2" xfId="5" xr:uid="{12386D59-1C59-4F55-BBBB-4592693748CC}"/>
    <cellStyle name="Normal 3" xfId="4" xr:uid="{00000000-0005-0000-0000-000003000000}"/>
    <cellStyle name="Percent" xfId="8" builtinId="5"/>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vana.mrsic@koncar.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3" workbookViewId="0">
      <selection activeCell="O51" sqref="O51"/>
    </sheetView>
  </sheetViews>
  <sheetFormatPr defaultColWidth="9.140625" defaultRowHeight="15" x14ac:dyDescent="0.25"/>
  <cols>
    <col min="1" max="8" width="9.140625" style="56"/>
    <col min="9" max="9" width="15.28515625" style="56" customWidth="1"/>
    <col min="10" max="16384" width="9.140625" style="56"/>
  </cols>
  <sheetData>
    <row r="1" spans="1:14" ht="15.75" x14ac:dyDescent="0.25">
      <c r="A1" s="220" t="s">
        <v>0</v>
      </c>
      <c r="B1" s="221"/>
      <c r="C1" s="221"/>
      <c r="D1" s="54"/>
      <c r="E1" s="54"/>
      <c r="F1" s="54"/>
      <c r="G1" s="54"/>
      <c r="H1" s="54"/>
      <c r="I1" s="54"/>
      <c r="J1" s="55"/>
    </row>
    <row r="2" spans="1:14" ht="14.45" customHeight="1" x14ac:dyDescent="0.25">
      <c r="A2" s="222" t="s">
        <v>1</v>
      </c>
      <c r="B2" s="223"/>
      <c r="C2" s="223"/>
      <c r="D2" s="223"/>
      <c r="E2" s="223"/>
      <c r="F2" s="223"/>
      <c r="G2" s="223"/>
      <c r="H2" s="223"/>
      <c r="I2" s="223"/>
      <c r="J2" s="224"/>
      <c r="N2" s="96" t="s">
        <v>2</v>
      </c>
    </row>
    <row r="3" spans="1:14" x14ac:dyDescent="0.25">
      <c r="A3" s="57"/>
      <c r="B3" s="58"/>
      <c r="C3" s="58"/>
      <c r="D3" s="58"/>
      <c r="E3" s="58"/>
      <c r="F3" s="58"/>
      <c r="G3" s="58"/>
      <c r="H3" s="58"/>
      <c r="I3" s="58"/>
      <c r="J3" s="59"/>
      <c r="N3" s="96" t="s">
        <v>3</v>
      </c>
    </row>
    <row r="4" spans="1:14" ht="33.6" customHeight="1" x14ac:dyDescent="0.25">
      <c r="A4" s="225" t="s">
        <v>4</v>
      </c>
      <c r="B4" s="226"/>
      <c r="C4" s="226"/>
      <c r="D4" s="226"/>
      <c r="E4" s="227">
        <v>45658</v>
      </c>
      <c r="F4" s="228"/>
      <c r="G4" s="60" t="s">
        <v>5</v>
      </c>
      <c r="H4" s="227">
        <v>46022</v>
      </c>
      <c r="I4" s="228"/>
      <c r="J4" s="61"/>
      <c r="N4" s="96" t="s">
        <v>6</v>
      </c>
    </row>
    <row r="5" spans="1:14" s="62" customFormat="1" ht="10.15" customHeight="1" x14ac:dyDescent="0.25">
      <c r="A5" s="229"/>
      <c r="B5" s="230"/>
      <c r="C5" s="230"/>
      <c r="D5" s="230"/>
      <c r="E5" s="230"/>
      <c r="F5" s="230"/>
      <c r="G5" s="230"/>
      <c r="H5" s="230"/>
      <c r="I5" s="230"/>
      <c r="J5" s="231"/>
      <c r="N5" s="96" t="s">
        <v>7</v>
      </c>
    </row>
    <row r="6" spans="1:14" ht="20.45" customHeight="1" x14ac:dyDescent="0.25">
      <c r="A6" s="63"/>
      <c r="B6" s="64" t="s">
        <v>8</v>
      </c>
      <c r="C6" s="65"/>
      <c r="D6" s="65"/>
      <c r="E6" s="122">
        <v>2025</v>
      </c>
      <c r="F6" s="66"/>
      <c r="G6" s="60"/>
      <c r="H6" s="66"/>
      <c r="I6" s="67"/>
      <c r="J6" s="68"/>
      <c r="N6" s="96"/>
    </row>
    <row r="7" spans="1:14" s="70" customFormat="1" ht="10.9" customHeight="1" x14ac:dyDescent="0.25">
      <c r="A7" s="63"/>
      <c r="B7" s="65"/>
      <c r="C7" s="65"/>
      <c r="D7" s="65"/>
      <c r="E7" s="69"/>
      <c r="F7" s="69"/>
      <c r="G7" s="60"/>
      <c r="H7" s="66"/>
      <c r="I7" s="67"/>
      <c r="J7" s="68"/>
    </row>
    <row r="8" spans="1:14" ht="20.45" customHeight="1" x14ac:dyDescent="0.25">
      <c r="A8" s="63"/>
      <c r="B8" s="64" t="s">
        <v>9</v>
      </c>
      <c r="C8" s="65"/>
      <c r="D8" s="65"/>
      <c r="E8" s="110" t="s">
        <v>7</v>
      </c>
      <c r="F8" s="66"/>
      <c r="G8" s="60"/>
      <c r="H8" s="66"/>
      <c r="I8" s="67"/>
      <c r="J8" s="68"/>
    </row>
    <row r="9" spans="1:14" s="70" customFormat="1" ht="10.9" customHeight="1" x14ac:dyDescent="0.25">
      <c r="A9" s="63"/>
      <c r="B9" s="65"/>
      <c r="C9" s="65"/>
      <c r="D9" s="65"/>
      <c r="E9" s="69"/>
      <c r="F9" s="69"/>
      <c r="G9" s="60"/>
      <c r="H9" s="69"/>
      <c r="I9" s="71"/>
      <c r="J9" s="68"/>
    </row>
    <row r="10" spans="1:14" ht="37.9" customHeight="1" x14ac:dyDescent="0.25">
      <c r="A10" s="216" t="s">
        <v>10</v>
      </c>
      <c r="B10" s="217"/>
      <c r="C10" s="217"/>
      <c r="D10" s="217"/>
      <c r="E10" s="217"/>
      <c r="F10" s="217"/>
      <c r="G10" s="217"/>
      <c r="H10" s="217"/>
      <c r="I10" s="217"/>
      <c r="J10" s="72"/>
    </row>
    <row r="11" spans="1:14" ht="24.6" customHeight="1" x14ac:dyDescent="0.25">
      <c r="A11" s="204" t="s">
        <v>11</v>
      </c>
      <c r="B11" s="218"/>
      <c r="C11" s="210" t="s">
        <v>12</v>
      </c>
      <c r="D11" s="211" t="s">
        <v>12</v>
      </c>
      <c r="E11" s="73"/>
      <c r="F11" s="173" t="s">
        <v>13</v>
      </c>
      <c r="G11" s="214"/>
      <c r="H11" s="192" t="s">
        <v>14</v>
      </c>
      <c r="I11" s="193"/>
      <c r="J11" s="74"/>
    </row>
    <row r="12" spans="1:14" ht="14.45" customHeight="1" x14ac:dyDescent="0.25">
      <c r="A12" s="75"/>
      <c r="B12" s="76"/>
      <c r="C12" s="76"/>
      <c r="D12" s="76"/>
      <c r="E12" s="219"/>
      <c r="F12" s="219"/>
      <c r="G12" s="219"/>
      <c r="H12" s="219"/>
      <c r="I12" s="77"/>
      <c r="J12" s="74"/>
    </row>
    <row r="13" spans="1:14" ht="21" customHeight="1" x14ac:dyDescent="0.25">
      <c r="A13" s="172" t="s">
        <v>15</v>
      </c>
      <c r="B13" s="214"/>
      <c r="C13" s="210" t="s">
        <v>16</v>
      </c>
      <c r="D13" s="211" t="s">
        <v>16</v>
      </c>
      <c r="E13" s="232"/>
      <c r="F13" s="219"/>
      <c r="G13" s="219"/>
      <c r="H13" s="219"/>
      <c r="I13" s="77"/>
      <c r="J13" s="74"/>
    </row>
    <row r="14" spans="1:14" ht="10.9" customHeight="1" x14ac:dyDescent="0.25">
      <c r="A14" s="73"/>
      <c r="B14" s="77"/>
      <c r="C14" s="76"/>
      <c r="D14" s="76"/>
      <c r="E14" s="179"/>
      <c r="F14" s="179"/>
      <c r="G14" s="179"/>
      <c r="H14" s="179"/>
      <c r="I14" s="76"/>
      <c r="J14" s="78"/>
    </row>
    <row r="15" spans="1:14" ht="22.9" customHeight="1" x14ac:dyDescent="0.25">
      <c r="A15" s="172" t="s">
        <v>17</v>
      </c>
      <c r="B15" s="214"/>
      <c r="C15" s="210" t="s">
        <v>18</v>
      </c>
      <c r="D15" s="211" t="s">
        <v>18</v>
      </c>
      <c r="E15" s="215"/>
      <c r="F15" s="206"/>
      <c r="G15" s="79" t="s">
        <v>19</v>
      </c>
      <c r="H15" s="192" t="s">
        <v>20</v>
      </c>
      <c r="I15" s="193"/>
      <c r="J15" s="80"/>
    </row>
    <row r="16" spans="1:14" ht="10.9" customHeight="1" x14ac:dyDescent="0.25">
      <c r="A16" s="73"/>
      <c r="B16" s="77"/>
      <c r="C16" s="76"/>
      <c r="D16" s="76"/>
      <c r="E16" s="179"/>
      <c r="F16" s="179"/>
      <c r="G16" s="179"/>
      <c r="H16" s="179"/>
      <c r="I16" s="76"/>
      <c r="J16" s="78"/>
    </row>
    <row r="17" spans="1:10" ht="22.9" customHeight="1" x14ac:dyDescent="0.25">
      <c r="A17" s="81"/>
      <c r="B17" s="79" t="s">
        <v>21</v>
      </c>
      <c r="C17" s="210" t="s">
        <v>22</v>
      </c>
      <c r="D17" s="211"/>
      <c r="E17" s="82"/>
      <c r="F17" s="82"/>
      <c r="G17" s="82"/>
      <c r="H17" s="82"/>
      <c r="I17" s="82"/>
      <c r="J17" s="80"/>
    </row>
    <row r="18" spans="1:10" x14ac:dyDescent="0.25">
      <c r="A18" s="212"/>
      <c r="B18" s="213"/>
      <c r="C18" s="179"/>
      <c r="D18" s="179"/>
      <c r="E18" s="179"/>
      <c r="F18" s="179"/>
      <c r="G18" s="179"/>
      <c r="H18" s="179"/>
      <c r="I18" s="76"/>
      <c r="J18" s="78"/>
    </row>
    <row r="19" spans="1:10" x14ac:dyDescent="0.25">
      <c r="A19" s="204" t="s">
        <v>23</v>
      </c>
      <c r="B19" s="205"/>
      <c r="C19" s="183" t="s">
        <v>487</v>
      </c>
      <c r="D19" s="184"/>
      <c r="E19" s="184"/>
      <c r="F19" s="184"/>
      <c r="G19" s="184" t="s">
        <v>24</v>
      </c>
      <c r="H19" s="184"/>
      <c r="I19" s="184"/>
      <c r="J19" s="185"/>
    </row>
    <row r="20" spans="1:10" x14ac:dyDescent="0.25">
      <c r="A20" s="75"/>
      <c r="B20" s="76"/>
      <c r="C20" s="83"/>
      <c r="D20" s="76"/>
      <c r="E20" s="179"/>
      <c r="F20" s="179"/>
      <c r="G20" s="179"/>
      <c r="H20" s="179"/>
      <c r="I20" s="76"/>
      <c r="J20" s="78"/>
    </row>
    <row r="21" spans="1:10" x14ac:dyDescent="0.25">
      <c r="A21" s="204" t="s">
        <v>25</v>
      </c>
      <c r="B21" s="205"/>
      <c r="C21" s="192">
        <v>10000</v>
      </c>
      <c r="D21" s="193"/>
      <c r="E21" s="179"/>
      <c r="F21" s="179"/>
      <c r="G21" s="183" t="s">
        <v>26</v>
      </c>
      <c r="H21" s="184"/>
      <c r="I21" s="184"/>
      <c r="J21" s="185"/>
    </row>
    <row r="22" spans="1:10" x14ac:dyDescent="0.25">
      <c r="A22" s="75"/>
      <c r="B22" s="76"/>
      <c r="C22" s="76"/>
      <c r="D22" s="76"/>
      <c r="E22" s="179"/>
      <c r="F22" s="179"/>
      <c r="G22" s="179"/>
      <c r="H22" s="179"/>
      <c r="I22" s="76"/>
      <c r="J22" s="78"/>
    </row>
    <row r="23" spans="1:10" x14ac:dyDescent="0.25">
      <c r="A23" s="204" t="s">
        <v>27</v>
      </c>
      <c r="B23" s="205"/>
      <c r="C23" s="183" t="s">
        <v>28</v>
      </c>
      <c r="D23" s="184"/>
      <c r="E23" s="184"/>
      <c r="F23" s="184"/>
      <c r="G23" s="184"/>
      <c r="H23" s="184"/>
      <c r="I23" s="184"/>
      <c r="J23" s="185"/>
    </row>
    <row r="24" spans="1:10" x14ac:dyDescent="0.25">
      <c r="A24" s="75"/>
      <c r="B24" s="76"/>
      <c r="C24" s="76"/>
      <c r="D24" s="76"/>
      <c r="E24" s="179"/>
      <c r="F24" s="179"/>
      <c r="G24" s="179"/>
      <c r="H24" s="179"/>
      <c r="I24" s="76"/>
      <c r="J24" s="78"/>
    </row>
    <row r="25" spans="1:10" x14ac:dyDescent="0.25">
      <c r="A25" s="204" t="s">
        <v>29</v>
      </c>
      <c r="B25" s="205"/>
      <c r="C25" s="207" t="s">
        <v>30</v>
      </c>
      <c r="D25" s="208"/>
      <c r="E25" s="208"/>
      <c r="F25" s="208"/>
      <c r="G25" s="208"/>
      <c r="H25" s="208"/>
      <c r="I25" s="208"/>
      <c r="J25" s="209"/>
    </row>
    <row r="26" spans="1:10" x14ac:dyDescent="0.25">
      <c r="A26" s="75"/>
      <c r="B26" s="76"/>
      <c r="C26" s="83"/>
      <c r="D26" s="76"/>
      <c r="E26" s="179"/>
      <c r="F26" s="179"/>
      <c r="G26" s="179"/>
      <c r="H26" s="179"/>
      <c r="I26" s="76"/>
      <c r="J26" s="78"/>
    </row>
    <row r="27" spans="1:10" x14ac:dyDescent="0.25">
      <c r="A27" s="204" t="s">
        <v>31</v>
      </c>
      <c r="B27" s="205"/>
      <c r="C27" s="207" t="s">
        <v>32</v>
      </c>
      <c r="D27" s="208"/>
      <c r="E27" s="208"/>
      <c r="F27" s="208"/>
      <c r="G27" s="208"/>
      <c r="H27" s="208"/>
      <c r="I27" s="208"/>
      <c r="J27" s="209"/>
    </row>
    <row r="28" spans="1:10" ht="13.9" customHeight="1" x14ac:dyDescent="0.25">
      <c r="A28" s="75"/>
      <c r="B28" s="76"/>
      <c r="C28" s="83"/>
      <c r="D28" s="76"/>
      <c r="E28" s="179"/>
      <c r="F28" s="179"/>
      <c r="G28" s="179"/>
      <c r="H28" s="179"/>
      <c r="I28" s="76"/>
      <c r="J28" s="78"/>
    </row>
    <row r="29" spans="1:10" ht="22.9" customHeight="1" x14ac:dyDescent="0.25">
      <c r="A29" s="172" t="s">
        <v>33</v>
      </c>
      <c r="B29" s="205"/>
      <c r="C29" s="123">
        <v>609</v>
      </c>
      <c r="D29" s="84"/>
      <c r="E29" s="186"/>
      <c r="F29" s="186"/>
      <c r="G29" s="186"/>
      <c r="H29" s="186"/>
      <c r="I29" s="85"/>
      <c r="J29" s="86"/>
    </row>
    <row r="30" spans="1:10" x14ac:dyDescent="0.25">
      <c r="A30" s="75"/>
      <c r="B30" s="76"/>
      <c r="C30" s="76"/>
      <c r="D30" s="76"/>
      <c r="E30" s="179"/>
      <c r="F30" s="179"/>
      <c r="G30" s="179"/>
      <c r="H30" s="179"/>
      <c r="I30" s="85"/>
      <c r="J30" s="86"/>
    </row>
    <row r="31" spans="1:10" x14ac:dyDescent="0.25">
      <c r="A31" s="204" t="s">
        <v>34</v>
      </c>
      <c r="B31" s="205"/>
      <c r="C31" s="112" t="s">
        <v>35</v>
      </c>
      <c r="D31" s="203" t="s">
        <v>36</v>
      </c>
      <c r="E31" s="190"/>
      <c r="F31" s="190"/>
      <c r="G31" s="190"/>
      <c r="H31" s="76"/>
      <c r="I31" s="87" t="s">
        <v>37</v>
      </c>
      <c r="J31" s="88" t="s">
        <v>38</v>
      </c>
    </row>
    <row r="32" spans="1:10" x14ac:dyDescent="0.25">
      <c r="A32" s="204"/>
      <c r="B32" s="205"/>
      <c r="C32" s="89"/>
      <c r="D32" s="60"/>
      <c r="E32" s="206"/>
      <c r="F32" s="206"/>
      <c r="G32" s="206"/>
      <c r="H32" s="206"/>
      <c r="I32" s="85"/>
      <c r="J32" s="86"/>
    </row>
    <row r="33" spans="1:10" x14ac:dyDescent="0.25">
      <c r="A33" s="204" t="s">
        <v>39</v>
      </c>
      <c r="B33" s="205"/>
      <c r="C33" s="111" t="s">
        <v>40</v>
      </c>
      <c r="D33" s="203" t="s">
        <v>41</v>
      </c>
      <c r="E33" s="190"/>
      <c r="F33" s="190"/>
      <c r="G33" s="190"/>
      <c r="H33" s="82"/>
      <c r="I33" s="87" t="s">
        <v>42</v>
      </c>
      <c r="J33" s="88" t="s">
        <v>43</v>
      </c>
    </row>
    <row r="34" spans="1:10" x14ac:dyDescent="0.25">
      <c r="A34" s="75"/>
      <c r="B34" s="76"/>
      <c r="C34" s="76"/>
      <c r="D34" s="76"/>
      <c r="E34" s="179"/>
      <c r="F34" s="179"/>
      <c r="G34" s="179"/>
      <c r="H34" s="179"/>
      <c r="I34" s="76"/>
      <c r="J34" s="78"/>
    </row>
    <row r="35" spans="1:10" x14ac:dyDescent="0.25">
      <c r="A35" s="203" t="s">
        <v>44</v>
      </c>
      <c r="B35" s="190"/>
      <c r="C35" s="190"/>
      <c r="D35" s="190"/>
      <c r="E35" s="190" t="s">
        <v>45</v>
      </c>
      <c r="F35" s="190"/>
      <c r="G35" s="190"/>
      <c r="H35" s="190"/>
      <c r="I35" s="190"/>
      <c r="J35" s="90" t="s">
        <v>46</v>
      </c>
    </row>
    <row r="36" spans="1:10" x14ac:dyDescent="0.25">
      <c r="A36" s="75"/>
      <c r="B36" s="76"/>
      <c r="C36" s="76"/>
      <c r="D36" s="76"/>
      <c r="E36" s="179"/>
      <c r="F36" s="179"/>
      <c r="G36" s="179"/>
      <c r="H36" s="179"/>
      <c r="I36" s="76"/>
      <c r="J36" s="86"/>
    </row>
    <row r="37" spans="1:10" x14ac:dyDescent="0.25">
      <c r="A37" s="198"/>
      <c r="B37" s="199"/>
      <c r="C37" s="199"/>
      <c r="D37" s="199"/>
      <c r="E37" s="198"/>
      <c r="F37" s="199"/>
      <c r="G37" s="199"/>
      <c r="H37" s="199"/>
      <c r="I37" s="200"/>
      <c r="J37" s="109"/>
    </row>
    <row r="38" spans="1:10" x14ac:dyDescent="0.25">
      <c r="A38" s="75"/>
      <c r="B38" s="76"/>
      <c r="C38" s="83"/>
      <c r="D38" s="202"/>
      <c r="E38" s="202"/>
      <c r="F38" s="202"/>
      <c r="G38" s="202"/>
      <c r="H38" s="202"/>
      <c r="I38" s="202"/>
      <c r="J38" s="78"/>
    </row>
    <row r="39" spans="1:10" x14ac:dyDescent="0.25">
      <c r="A39" s="198"/>
      <c r="B39" s="199"/>
      <c r="C39" s="199"/>
      <c r="D39" s="200"/>
      <c r="E39" s="198"/>
      <c r="F39" s="199"/>
      <c r="G39" s="199"/>
      <c r="H39" s="199"/>
      <c r="I39" s="200"/>
      <c r="J39" s="111"/>
    </row>
    <row r="40" spans="1:10" x14ac:dyDescent="0.25">
      <c r="A40" s="75"/>
      <c r="B40" s="76"/>
      <c r="C40" s="83"/>
      <c r="D40" s="91"/>
      <c r="E40" s="202"/>
      <c r="F40" s="202"/>
      <c r="G40" s="202"/>
      <c r="H40" s="202"/>
      <c r="I40" s="77"/>
      <c r="J40" s="78"/>
    </row>
    <row r="41" spans="1:10" x14ac:dyDescent="0.25">
      <c r="A41" s="198"/>
      <c r="B41" s="199"/>
      <c r="C41" s="199"/>
      <c r="D41" s="200"/>
      <c r="E41" s="198"/>
      <c r="F41" s="199"/>
      <c r="G41" s="199"/>
      <c r="H41" s="199"/>
      <c r="I41" s="200"/>
      <c r="J41" s="111"/>
    </row>
    <row r="42" spans="1:10" x14ac:dyDescent="0.25">
      <c r="A42" s="75"/>
      <c r="B42" s="76"/>
      <c r="C42" s="83"/>
      <c r="D42" s="91"/>
      <c r="E42" s="202"/>
      <c r="F42" s="202"/>
      <c r="G42" s="202"/>
      <c r="H42" s="202"/>
      <c r="I42" s="77"/>
      <c r="J42" s="78"/>
    </row>
    <row r="43" spans="1:10" x14ac:dyDescent="0.25">
      <c r="A43" s="198"/>
      <c r="B43" s="199"/>
      <c r="C43" s="199"/>
      <c r="D43" s="200"/>
      <c r="E43" s="198"/>
      <c r="F43" s="199"/>
      <c r="G43" s="199"/>
      <c r="H43" s="199"/>
      <c r="I43" s="200"/>
      <c r="J43" s="111"/>
    </row>
    <row r="44" spans="1:10" x14ac:dyDescent="0.25">
      <c r="A44" s="92"/>
      <c r="B44" s="83"/>
      <c r="C44" s="196"/>
      <c r="D44" s="196"/>
      <c r="E44" s="179"/>
      <c r="F44" s="179"/>
      <c r="G44" s="196"/>
      <c r="H44" s="196"/>
      <c r="I44" s="196"/>
      <c r="J44" s="78"/>
    </row>
    <row r="45" spans="1:10" x14ac:dyDescent="0.25">
      <c r="A45" s="198"/>
      <c r="B45" s="199"/>
      <c r="C45" s="199"/>
      <c r="D45" s="200"/>
      <c r="E45" s="198"/>
      <c r="F45" s="199"/>
      <c r="G45" s="199"/>
      <c r="H45" s="199"/>
      <c r="I45" s="200"/>
      <c r="J45" s="111"/>
    </row>
    <row r="46" spans="1:10" x14ac:dyDescent="0.25">
      <c r="A46" s="92"/>
      <c r="B46" s="83"/>
      <c r="C46" s="83"/>
      <c r="D46" s="76"/>
      <c r="E46" s="201"/>
      <c r="F46" s="201"/>
      <c r="G46" s="196"/>
      <c r="H46" s="196"/>
      <c r="I46" s="76"/>
      <c r="J46" s="78"/>
    </row>
    <row r="47" spans="1:10" x14ac:dyDescent="0.25">
      <c r="A47" s="198"/>
      <c r="B47" s="199"/>
      <c r="C47" s="199"/>
      <c r="D47" s="200"/>
      <c r="E47" s="198"/>
      <c r="F47" s="199"/>
      <c r="G47" s="199"/>
      <c r="H47" s="199"/>
      <c r="I47" s="200"/>
      <c r="J47" s="111"/>
    </row>
    <row r="48" spans="1:10" x14ac:dyDescent="0.25">
      <c r="A48" s="92"/>
      <c r="B48" s="83"/>
      <c r="C48" s="83"/>
      <c r="D48" s="76"/>
      <c r="E48" s="179"/>
      <c r="F48" s="179"/>
      <c r="G48" s="196"/>
      <c r="H48" s="196"/>
      <c r="I48" s="76"/>
      <c r="J48" s="93" t="s">
        <v>47</v>
      </c>
    </row>
    <row r="49" spans="1:10" x14ac:dyDescent="0.25">
      <c r="A49" s="92"/>
      <c r="B49" s="83"/>
      <c r="C49" s="83"/>
      <c r="D49" s="76"/>
      <c r="E49" s="179"/>
      <c r="F49" s="179"/>
      <c r="G49" s="196"/>
      <c r="H49" s="196"/>
      <c r="I49" s="76"/>
      <c r="J49" s="93" t="s">
        <v>48</v>
      </c>
    </row>
    <row r="50" spans="1:10" ht="14.45" customHeight="1" x14ac:dyDescent="0.25">
      <c r="A50" s="172" t="s">
        <v>49</v>
      </c>
      <c r="B50" s="173"/>
      <c r="C50" s="192"/>
      <c r="D50" s="193"/>
      <c r="E50" s="194" t="s">
        <v>50</v>
      </c>
      <c r="F50" s="195"/>
      <c r="G50" s="183"/>
      <c r="H50" s="184"/>
      <c r="I50" s="184"/>
      <c r="J50" s="185"/>
    </row>
    <row r="51" spans="1:10" x14ac:dyDescent="0.25">
      <c r="A51" s="92"/>
      <c r="B51" s="83"/>
      <c r="C51" s="196"/>
      <c r="D51" s="196"/>
      <c r="E51" s="179"/>
      <c r="F51" s="179"/>
      <c r="G51" s="197" t="s">
        <v>51</v>
      </c>
      <c r="H51" s="197"/>
      <c r="I51" s="197"/>
      <c r="J51" s="68"/>
    </row>
    <row r="52" spans="1:10" ht="13.9" customHeight="1" x14ac:dyDescent="0.25">
      <c r="A52" s="172" t="s">
        <v>52</v>
      </c>
      <c r="B52" s="173"/>
      <c r="C52" s="183" t="s">
        <v>488</v>
      </c>
      <c r="D52" s="184"/>
      <c r="E52" s="184"/>
      <c r="F52" s="184"/>
      <c r="G52" s="184"/>
      <c r="H52" s="184"/>
      <c r="I52" s="184"/>
      <c r="J52" s="185"/>
    </row>
    <row r="53" spans="1:10" x14ac:dyDescent="0.25">
      <c r="A53" s="75"/>
      <c r="B53" s="76"/>
      <c r="C53" s="186" t="s">
        <v>53</v>
      </c>
      <c r="D53" s="186"/>
      <c r="E53" s="186"/>
      <c r="F53" s="186"/>
      <c r="G53" s="186"/>
      <c r="H53" s="186"/>
      <c r="I53" s="186"/>
      <c r="J53" s="78"/>
    </row>
    <row r="54" spans="1:10" x14ac:dyDescent="0.25">
      <c r="A54" s="172" t="s">
        <v>54</v>
      </c>
      <c r="B54" s="173"/>
      <c r="C54" s="187" t="s">
        <v>55</v>
      </c>
      <c r="D54" s="188"/>
      <c r="E54" s="189"/>
      <c r="F54" s="179"/>
      <c r="G54" s="179"/>
      <c r="H54" s="190"/>
      <c r="I54" s="190"/>
      <c r="J54" s="191"/>
    </row>
    <row r="55" spans="1:10" x14ac:dyDescent="0.25">
      <c r="A55" s="75"/>
      <c r="B55" s="76"/>
      <c r="C55" s="83"/>
      <c r="D55" s="76"/>
      <c r="E55" s="179"/>
      <c r="F55" s="179"/>
      <c r="G55" s="179"/>
      <c r="H55" s="179"/>
      <c r="I55" s="76"/>
      <c r="J55" s="78"/>
    </row>
    <row r="56" spans="1:10" ht="14.45" customHeight="1" x14ac:dyDescent="0.25">
      <c r="A56" s="172" t="s">
        <v>29</v>
      </c>
      <c r="B56" s="173"/>
      <c r="C56" s="180" t="s">
        <v>489</v>
      </c>
      <c r="D56" s="181"/>
      <c r="E56" s="181"/>
      <c r="F56" s="181"/>
      <c r="G56" s="181"/>
      <c r="H56" s="181"/>
      <c r="I56" s="181"/>
      <c r="J56" s="182"/>
    </row>
    <row r="57" spans="1:10" x14ac:dyDescent="0.25">
      <c r="A57" s="75"/>
      <c r="B57" s="76"/>
      <c r="C57" s="76"/>
      <c r="D57" s="76"/>
      <c r="E57" s="179"/>
      <c r="F57" s="179"/>
      <c r="G57" s="179"/>
      <c r="H57" s="179"/>
      <c r="I57" s="76"/>
      <c r="J57" s="78"/>
    </row>
    <row r="58" spans="1:10" x14ac:dyDescent="0.25">
      <c r="A58" s="172" t="s">
        <v>56</v>
      </c>
      <c r="B58" s="173"/>
      <c r="C58" s="174" t="s">
        <v>520</v>
      </c>
      <c r="D58" s="175"/>
      <c r="E58" s="175"/>
      <c r="F58" s="175"/>
      <c r="G58" s="175"/>
      <c r="H58" s="175"/>
      <c r="I58" s="175"/>
      <c r="J58" s="176"/>
    </row>
    <row r="59" spans="1:10" ht="14.45" customHeight="1" x14ac:dyDescent="0.25">
      <c r="A59" s="75"/>
      <c r="B59" s="76"/>
      <c r="C59" s="177" t="s">
        <v>57</v>
      </c>
      <c r="D59" s="177"/>
      <c r="E59" s="177"/>
      <c r="F59" s="177"/>
      <c r="G59" s="76"/>
      <c r="H59" s="76"/>
      <c r="I59" s="76"/>
      <c r="J59" s="78"/>
    </row>
    <row r="60" spans="1:10" x14ac:dyDescent="0.25">
      <c r="A60" s="172" t="s">
        <v>58</v>
      </c>
      <c r="B60" s="173"/>
      <c r="C60" s="174" t="s">
        <v>521</v>
      </c>
      <c r="D60" s="175"/>
      <c r="E60" s="175"/>
      <c r="F60" s="175"/>
      <c r="G60" s="175"/>
      <c r="H60" s="175"/>
      <c r="I60" s="175"/>
      <c r="J60" s="176"/>
    </row>
    <row r="61" spans="1:10" ht="14.45" customHeight="1" x14ac:dyDescent="0.25">
      <c r="A61" s="113"/>
      <c r="B61" s="114"/>
      <c r="C61" s="178" t="s">
        <v>59</v>
      </c>
      <c r="D61" s="178"/>
      <c r="E61" s="178"/>
      <c r="F61" s="178"/>
      <c r="G61" s="178"/>
      <c r="H61" s="114"/>
      <c r="I61" s="114"/>
      <c r="J61" s="11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0962A1A5-FBC8-4243-90EB-E8541A08072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64" sqref="I64"/>
    </sheetView>
  </sheetViews>
  <sheetFormatPr defaultColWidth="8.85546875" defaultRowHeight="12.75" x14ac:dyDescent="0.2"/>
  <cols>
    <col min="8" max="9" width="16.140625" style="29" customWidth="1"/>
    <col min="10" max="10" width="10.28515625" bestFit="1" customWidth="1"/>
  </cols>
  <sheetData>
    <row r="1" spans="1:9" x14ac:dyDescent="0.2">
      <c r="A1" s="240" t="s">
        <v>60</v>
      </c>
      <c r="B1" s="241"/>
      <c r="C1" s="241"/>
      <c r="D1" s="241"/>
      <c r="E1" s="241"/>
      <c r="F1" s="241"/>
      <c r="G1" s="241"/>
      <c r="H1" s="241"/>
      <c r="I1" s="241"/>
    </row>
    <row r="2" spans="1:9" x14ac:dyDescent="0.2">
      <c r="A2" s="242" t="s">
        <v>535</v>
      </c>
      <c r="B2" s="243"/>
      <c r="C2" s="243"/>
      <c r="D2" s="243"/>
      <c r="E2" s="243"/>
      <c r="F2" s="243"/>
      <c r="G2" s="243"/>
      <c r="H2" s="243"/>
      <c r="I2" s="243"/>
    </row>
    <row r="3" spans="1:9" x14ac:dyDescent="0.2">
      <c r="A3" s="244" t="s">
        <v>61</v>
      </c>
      <c r="B3" s="244"/>
      <c r="C3" s="244"/>
      <c r="D3" s="244"/>
      <c r="E3" s="244"/>
      <c r="F3" s="244"/>
      <c r="G3" s="244"/>
      <c r="H3" s="244"/>
      <c r="I3" s="244"/>
    </row>
    <row r="4" spans="1:9" x14ac:dyDescent="0.2">
      <c r="A4" s="245" t="s">
        <v>490</v>
      </c>
      <c r="B4" s="246"/>
      <c r="C4" s="246"/>
      <c r="D4" s="246"/>
      <c r="E4" s="246"/>
      <c r="F4" s="246"/>
      <c r="G4" s="246"/>
      <c r="H4" s="246"/>
      <c r="I4" s="247"/>
    </row>
    <row r="5" spans="1:9" ht="45" x14ac:dyDescent="0.2">
      <c r="A5" s="250" t="s">
        <v>62</v>
      </c>
      <c r="B5" s="251"/>
      <c r="C5" s="251"/>
      <c r="D5" s="251"/>
      <c r="E5" s="251"/>
      <c r="F5" s="251"/>
      <c r="G5" s="10" t="s">
        <v>63</v>
      </c>
      <c r="H5" s="12" t="s">
        <v>64</v>
      </c>
      <c r="I5" s="12" t="s">
        <v>65</v>
      </c>
    </row>
    <row r="6" spans="1:9" x14ac:dyDescent="0.2">
      <c r="A6" s="248">
        <v>1</v>
      </c>
      <c r="B6" s="249"/>
      <c r="C6" s="249"/>
      <c r="D6" s="249"/>
      <c r="E6" s="249"/>
      <c r="F6" s="249"/>
      <c r="G6" s="11">
        <v>2</v>
      </c>
      <c r="H6" s="12">
        <v>3</v>
      </c>
      <c r="I6" s="12">
        <v>4</v>
      </c>
    </row>
    <row r="7" spans="1:9" x14ac:dyDescent="0.2">
      <c r="A7" s="252"/>
      <c r="B7" s="252"/>
      <c r="C7" s="252"/>
      <c r="D7" s="252"/>
      <c r="E7" s="252"/>
      <c r="F7" s="252"/>
      <c r="G7" s="252"/>
      <c r="H7" s="252"/>
      <c r="I7" s="252"/>
    </row>
    <row r="8" spans="1:9" ht="12.75" customHeight="1" x14ac:dyDescent="0.2">
      <c r="A8" s="234" t="s">
        <v>66</v>
      </c>
      <c r="B8" s="234"/>
      <c r="C8" s="234"/>
      <c r="D8" s="234"/>
      <c r="E8" s="234"/>
      <c r="F8" s="234"/>
      <c r="G8" s="13">
        <v>1</v>
      </c>
      <c r="H8" s="27">
        <v>0</v>
      </c>
      <c r="I8" s="27">
        <v>0</v>
      </c>
    </row>
    <row r="9" spans="1:9" ht="12.75" customHeight="1" x14ac:dyDescent="0.2">
      <c r="A9" s="235" t="s">
        <v>67</v>
      </c>
      <c r="B9" s="235"/>
      <c r="C9" s="235"/>
      <c r="D9" s="235"/>
      <c r="E9" s="235"/>
      <c r="F9" s="235"/>
      <c r="G9" s="14">
        <v>2</v>
      </c>
      <c r="H9" s="28">
        <f>H10+H17+H27+H38+H43</f>
        <v>231562859</v>
      </c>
      <c r="I9" s="28">
        <f>I10+I17+I27+I38+I43</f>
        <v>277711490</v>
      </c>
    </row>
    <row r="10" spans="1:9" ht="12.75" customHeight="1" x14ac:dyDescent="0.2">
      <c r="A10" s="237" t="s">
        <v>68</v>
      </c>
      <c r="B10" s="237"/>
      <c r="C10" s="237"/>
      <c r="D10" s="237"/>
      <c r="E10" s="237"/>
      <c r="F10" s="237"/>
      <c r="G10" s="14">
        <v>3</v>
      </c>
      <c r="H10" s="28">
        <f>H11+H12+H13+H14+H15+H16</f>
        <v>995633</v>
      </c>
      <c r="I10" s="28">
        <f>I11+I12+I13+I14+I15+I16</f>
        <v>1668167</v>
      </c>
    </row>
    <row r="11" spans="1:9" ht="12.75" customHeight="1" x14ac:dyDescent="0.2">
      <c r="A11" s="233" t="s">
        <v>69</v>
      </c>
      <c r="B11" s="233"/>
      <c r="C11" s="233"/>
      <c r="D11" s="233"/>
      <c r="E11" s="233"/>
      <c r="F11" s="233"/>
      <c r="G11" s="13">
        <v>4</v>
      </c>
      <c r="H11" s="27">
        <v>66060</v>
      </c>
      <c r="I11" s="27">
        <v>0</v>
      </c>
    </row>
    <row r="12" spans="1:9" ht="22.9" customHeight="1" x14ac:dyDescent="0.2">
      <c r="A12" s="233" t="s">
        <v>70</v>
      </c>
      <c r="B12" s="233"/>
      <c r="C12" s="233"/>
      <c r="D12" s="233"/>
      <c r="E12" s="233"/>
      <c r="F12" s="233"/>
      <c r="G12" s="13">
        <v>5</v>
      </c>
      <c r="H12" s="27">
        <v>478169</v>
      </c>
      <c r="I12" s="27">
        <v>695265</v>
      </c>
    </row>
    <row r="13" spans="1:9" ht="12.75" customHeight="1" x14ac:dyDescent="0.2">
      <c r="A13" s="233" t="s">
        <v>71</v>
      </c>
      <c r="B13" s="233"/>
      <c r="C13" s="233"/>
      <c r="D13" s="233"/>
      <c r="E13" s="233"/>
      <c r="F13" s="233"/>
      <c r="G13" s="13">
        <v>6</v>
      </c>
      <c r="H13" s="27">
        <v>0</v>
      </c>
      <c r="I13" s="27">
        <v>0</v>
      </c>
    </row>
    <row r="14" spans="1:9" ht="12.75" customHeight="1" x14ac:dyDescent="0.2">
      <c r="A14" s="233" t="s">
        <v>72</v>
      </c>
      <c r="B14" s="233"/>
      <c r="C14" s="233"/>
      <c r="D14" s="233"/>
      <c r="E14" s="233"/>
      <c r="F14" s="233"/>
      <c r="G14" s="13">
        <v>7</v>
      </c>
      <c r="H14" s="27">
        <v>0</v>
      </c>
      <c r="I14" s="27">
        <v>0</v>
      </c>
    </row>
    <row r="15" spans="1:9" ht="12.75" customHeight="1" x14ac:dyDescent="0.2">
      <c r="A15" s="233" t="s">
        <v>73</v>
      </c>
      <c r="B15" s="233"/>
      <c r="C15" s="233"/>
      <c r="D15" s="233"/>
      <c r="E15" s="233"/>
      <c r="F15" s="233"/>
      <c r="G15" s="13">
        <v>8</v>
      </c>
      <c r="H15" s="27">
        <v>451404</v>
      </c>
      <c r="I15" s="27">
        <v>972902</v>
      </c>
    </row>
    <row r="16" spans="1:9" ht="12.75" customHeight="1" x14ac:dyDescent="0.2">
      <c r="A16" s="233" t="s">
        <v>74</v>
      </c>
      <c r="B16" s="233"/>
      <c r="C16" s="233"/>
      <c r="D16" s="233"/>
      <c r="E16" s="233"/>
      <c r="F16" s="233"/>
      <c r="G16" s="13">
        <v>9</v>
      </c>
      <c r="H16" s="27">
        <v>0</v>
      </c>
      <c r="I16" s="27">
        <v>0</v>
      </c>
    </row>
    <row r="17" spans="1:9" ht="12.75" customHeight="1" x14ac:dyDescent="0.2">
      <c r="A17" s="237" t="s">
        <v>75</v>
      </c>
      <c r="B17" s="237"/>
      <c r="C17" s="237"/>
      <c r="D17" s="237"/>
      <c r="E17" s="237"/>
      <c r="F17" s="237"/>
      <c r="G17" s="14">
        <v>10</v>
      </c>
      <c r="H17" s="28">
        <f>H18+H19+H20+H21+H22+H23+H24+H25+H26</f>
        <v>60122193</v>
      </c>
      <c r="I17" s="28">
        <f>I18+I19+I20+I21+I22+I23+I24+I25+I26</f>
        <v>74500084</v>
      </c>
    </row>
    <row r="18" spans="1:9" ht="12.75" customHeight="1" x14ac:dyDescent="0.2">
      <c r="A18" s="233" t="s">
        <v>76</v>
      </c>
      <c r="B18" s="233"/>
      <c r="C18" s="233"/>
      <c r="D18" s="233"/>
      <c r="E18" s="233"/>
      <c r="F18" s="233"/>
      <c r="G18" s="13">
        <v>11</v>
      </c>
      <c r="H18" s="27">
        <v>1360280</v>
      </c>
      <c r="I18" s="27">
        <v>1166172</v>
      </c>
    </row>
    <row r="19" spans="1:9" ht="12.75" customHeight="1" x14ac:dyDescent="0.2">
      <c r="A19" s="233" t="s">
        <v>77</v>
      </c>
      <c r="B19" s="233"/>
      <c r="C19" s="233"/>
      <c r="D19" s="233"/>
      <c r="E19" s="233"/>
      <c r="F19" s="233"/>
      <c r="G19" s="13">
        <v>12</v>
      </c>
      <c r="H19" s="27">
        <v>5246311</v>
      </c>
      <c r="I19" s="27">
        <v>4704797</v>
      </c>
    </row>
    <row r="20" spans="1:9" ht="12.75" customHeight="1" x14ac:dyDescent="0.2">
      <c r="A20" s="233" t="s">
        <v>78</v>
      </c>
      <c r="B20" s="233"/>
      <c r="C20" s="233"/>
      <c r="D20" s="233"/>
      <c r="E20" s="233"/>
      <c r="F20" s="233"/>
      <c r="G20" s="13">
        <v>13</v>
      </c>
      <c r="H20" s="27">
        <v>5723384</v>
      </c>
      <c r="I20" s="27">
        <v>5488476</v>
      </c>
    </row>
    <row r="21" spans="1:9" ht="12.75" customHeight="1" x14ac:dyDescent="0.2">
      <c r="A21" s="233" t="s">
        <v>79</v>
      </c>
      <c r="B21" s="233"/>
      <c r="C21" s="233"/>
      <c r="D21" s="233"/>
      <c r="E21" s="233"/>
      <c r="F21" s="233"/>
      <c r="G21" s="13">
        <v>14</v>
      </c>
      <c r="H21" s="27">
        <v>1103989</v>
      </c>
      <c r="I21" s="27">
        <v>1005076</v>
      </c>
    </row>
    <row r="22" spans="1:9" ht="12.75" customHeight="1" x14ac:dyDescent="0.2">
      <c r="A22" s="233" t="s">
        <v>80</v>
      </c>
      <c r="B22" s="233"/>
      <c r="C22" s="233"/>
      <c r="D22" s="233"/>
      <c r="E22" s="233"/>
      <c r="F22" s="233"/>
      <c r="G22" s="13">
        <v>15</v>
      </c>
      <c r="H22" s="27">
        <v>0</v>
      </c>
      <c r="I22" s="27">
        <v>0</v>
      </c>
    </row>
    <row r="23" spans="1:9" ht="12.75" customHeight="1" x14ac:dyDescent="0.2">
      <c r="A23" s="233" t="s">
        <v>81</v>
      </c>
      <c r="B23" s="233"/>
      <c r="C23" s="233"/>
      <c r="D23" s="233"/>
      <c r="E23" s="233"/>
      <c r="F23" s="233"/>
      <c r="G23" s="13">
        <v>16</v>
      </c>
      <c r="H23" s="27">
        <v>0</v>
      </c>
      <c r="I23" s="27">
        <v>0</v>
      </c>
    </row>
    <row r="24" spans="1:9" ht="12.75" customHeight="1" x14ac:dyDescent="0.2">
      <c r="A24" s="233" t="s">
        <v>82</v>
      </c>
      <c r="B24" s="233"/>
      <c r="C24" s="233"/>
      <c r="D24" s="233"/>
      <c r="E24" s="233"/>
      <c r="F24" s="233"/>
      <c r="G24" s="13">
        <v>17</v>
      </c>
      <c r="H24" s="27">
        <v>666205</v>
      </c>
      <c r="I24" s="27">
        <v>1220857</v>
      </c>
    </row>
    <row r="25" spans="1:9" ht="12.75" customHeight="1" x14ac:dyDescent="0.2">
      <c r="A25" s="233" t="s">
        <v>83</v>
      </c>
      <c r="B25" s="233"/>
      <c r="C25" s="233"/>
      <c r="D25" s="233"/>
      <c r="E25" s="233"/>
      <c r="F25" s="233"/>
      <c r="G25" s="13">
        <v>18</v>
      </c>
      <c r="H25" s="27">
        <v>665613</v>
      </c>
      <c r="I25" s="27">
        <v>1191850</v>
      </c>
    </row>
    <row r="26" spans="1:9" ht="12.75" customHeight="1" x14ac:dyDescent="0.2">
      <c r="A26" s="233" t="s">
        <v>84</v>
      </c>
      <c r="B26" s="233"/>
      <c r="C26" s="233"/>
      <c r="D26" s="233"/>
      <c r="E26" s="233"/>
      <c r="F26" s="233"/>
      <c r="G26" s="13">
        <v>19</v>
      </c>
      <c r="H26" s="27">
        <v>45356411</v>
      </c>
      <c r="I26" s="27">
        <v>59722856</v>
      </c>
    </row>
    <row r="27" spans="1:9" ht="12.75" customHeight="1" x14ac:dyDescent="0.2">
      <c r="A27" s="237" t="s">
        <v>85</v>
      </c>
      <c r="B27" s="237"/>
      <c r="C27" s="237"/>
      <c r="D27" s="237"/>
      <c r="E27" s="237"/>
      <c r="F27" s="237"/>
      <c r="G27" s="14">
        <v>20</v>
      </c>
      <c r="H27" s="28">
        <f>SUM(H28:H37)</f>
        <v>168359252</v>
      </c>
      <c r="I27" s="28">
        <f>SUM(I28:I37)</f>
        <v>197843444</v>
      </c>
    </row>
    <row r="28" spans="1:9" ht="12.75" customHeight="1" x14ac:dyDescent="0.2">
      <c r="A28" s="233" t="s">
        <v>86</v>
      </c>
      <c r="B28" s="233"/>
      <c r="C28" s="233"/>
      <c r="D28" s="233"/>
      <c r="E28" s="233"/>
      <c r="F28" s="233"/>
      <c r="G28" s="13">
        <v>21</v>
      </c>
      <c r="H28" s="27">
        <v>151270786</v>
      </c>
      <c r="I28" s="27">
        <v>181633603</v>
      </c>
    </row>
    <row r="29" spans="1:9" ht="12.75" customHeight="1" x14ac:dyDescent="0.2">
      <c r="A29" s="233" t="s">
        <v>87</v>
      </c>
      <c r="B29" s="233"/>
      <c r="C29" s="233"/>
      <c r="D29" s="233"/>
      <c r="E29" s="233"/>
      <c r="F29" s="233"/>
      <c r="G29" s="13">
        <v>22</v>
      </c>
      <c r="H29" s="27">
        <v>0</v>
      </c>
      <c r="I29" s="27">
        <v>0</v>
      </c>
    </row>
    <row r="30" spans="1:9" ht="12.75" customHeight="1" x14ac:dyDescent="0.2">
      <c r="A30" s="233" t="s">
        <v>88</v>
      </c>
      <c r="B30" s="233"/>
      <c r="C30" s="233"/>
      <c r="D30" s="233"/>
      <c r="E30" s="233"/>
      <c r="F30" s="233"/>
      <c r="G30" s="13">
        <v>23</v>
      </c>
      <c r="H30" s="27">
        <v>7225000</v>
      </c>
      <c r="I30" s="27">
        <v>6420000</v>
      </c>
    </row>
    <row r="31" spans="1:9" ht="24" customHeight="1" x14ac:dyDescent="0.2">
      <c r="A31" s="233" t="s">
        <v>89</v>
      </c>
      <c r="B31" s="233"/>
      <c r="C31" s="233"/>
      <c r="D31" s="233"/>
      <c r="E31" s="233"/>
      <c r="F31" s="233"/>
      <c r="G31" s="13">
        <v>24</v>
      </c>
      <c r="H31" s="27">
        <v>8988288</v>
      </c>
      <c r="I31" s="27">
        <v>8988288</v>
      </c>
    </row>
    <row r="32" spans="1:9" ht="23.45" customHeight="1" x14ac:dyDescent="0.2">
      <c r="A32" s="233" t="s">
        <v>90</v>
      </c>
      <c r="B32" s="233"/>
      <c r="C32" s="233"/>
      <c r="D32" s="233"/>
      <c r="E32" s="233"/>
      <c r="F32" s="233"/>
      <c r="G32" s="13">
        <v>25</v>
      </c>
      <c r="H32" s="27">
        <v>0</v>
      </c>
      <c r="I32" s="27">
        <v>0</v>
      </c>
    </row>
    <row r="33" spans="1:9" ht="21.6" customHeight="1" x14ac:dyDescent="0.2">
      <c r="A33" s="233" t="s">
        <v>91</v>
      </c>
      <c r="B33" s="233"/>
      <c r="C33" s="233"/>
      <c r="D33" s="233"/>
      <c r="E33" s="233"/>
      <c r="F33" s="233"/>
      <c r="G33" s="13">
        <v>26</v>
      </c>
      <c r="H33" s="27">
        <v>0</v>
      </c>
      <c r="I33" s="27">
        <v>0</v>
      </c>
    </row>
    <row r="34" spans="1:9" ht="12.75" customHeight="1" x14ac:dyDescent="0.2">
      <c r="A34" s="233" t="s">
        <v>92</v>
      </c>
      <c r="B34" s="233"/>
      <c r="C34" s="233"/>
      <c r="D34" s="233"/>
      <c r="E34" s="233"/>
      <c r="F34" s="233"/>
      <c r="G34" s="13">
        <v>27</v>
      </c>
      <c r="H34" s="27">
        <v>846778</v>
      </c>
      <c r="I34" s="27">
        <v>771624</v>
      </c>
    </row>
    <row r="35" spans="1:9" ht="12.75" customHeight="1" x14ac:dyDescent="0.2">
      <c r="A35" s="233" t="s">
        <v>93</v>
      </c>
      <c r="B35" s="233"/>
      <c r="C35" s="233"/>
      <c r="D35" s="233"/>
      <c r="E35" s="233"/>
      <c r="F35" s="233"/>
      <c r="G35" s="13">
        <v>28</v>
      </c>
      <c r="H35" s="27">
        <v>28400</v>
      </c>
      <c r="I35" s="27">
        <v>29929</v>
      </c>
    </row>
    <row r="36" spans="1:9" ht="12.75" customHeight="1" x14ac:dyDescent="0.2">
      <c r="A36" s="233" t="s">
        <v>94</v>
      </c>
      <c r="B36" s="233"/>
      <c r="C36" s="233"/>
      <c r="D36" s="233"/>
      <c r="E36" s="233"/>
      <c r="F36" s="233"/>
      <c r="G36" s="13">
        <v>29</v>
      </c>
      <c r="H36" s="27">
        <v>0</v>
      </c>
      <c r="I36" s="27">
        <v>0</v>
      </c>
    </row>
    <row r="37" spans="1:9" ht="12.75" customHeight="1" x14ac:dyDescent="0.2">
      <c r="A37" s="233" t="s">
        <v>95</v>
      </c>
      <c r="B37" s="233"/>
      <c r="C37" s="233"/>
      <c r="D37" s="233"/>
      <c r="E37" s="233"/>
      <c r="F37" s="233"/>
      <c r="G37" s="13">
        <v>30</v>
      </c>
      <c r="H37" s="27">
        <v>0</v>
      </c>
      <c r="I37" s="27">
        <v>0</v>
      </c>
    </row>
    <row r="38" spans="1:9" ht="12.75" customHeight="1" x14ac:dyDescent="0.2">
      <c r="A38" s="237" t="s">
        <v>96</v>
      </c>
      <c r="B38" s="237"/>
      <c r="C38" s="237"/>
      <c r="D38" s="237"/>
      <c r="E38" s="237"/>
      <c r="F38" s="237"/>
      <c r="G38" s="14">
        <v>31</v>
      </c>
      <c r="H38" s="28">
        <f>H39+H40+H41+H42</f>
        <v>924702</v>
      </c>
      <c r="I38" s="28">
        <f>I39+I40+I41+I42</f>
        <v>587710</v>
      </c>
    </row>
    <row r="39" spans="1:9" ht="12.75" customHeight="1" x14ac:dyDescent="0.2">
      <c r="A39" s="233" t="s">
        <v>97</v>
      </c>
      <c r="B39" s="233"/>
      <c r="C39" s="233"/>
      <c r="D39" s="233"/>
      <c r="E39" s="233"/>
      <c r="F39" s="233"/>
      <c r="G39" s="13">
        <v>32</v>
      </c>
      <c r="H39" s="27">
        <v>0</v>
      </c>
      <c r="I39" s="27">
        <v>0</v>
      </c>
    </row>
    <row r="40" spans="1:9" ht="27" customHeight="1" x14ac:dyDescent="0.2">
      <c r="A40" s="233" t="s">
        <v>98</v>
      </c>
      <c r="B40" s="233"/>
      <c r="C40" s="233"/>
      <c r="D40" s="233"/>
      <c r="E40" s="233"/>
      <c r="F40" s="233"/>
      <c r="G40" s="13">
        <v>33</v>
      </c>
      <c r="H40" s="27">
        <v>0</v>
      </c>
      <c r="I40" s="27">
        <v>0</v>
      </c>
    </row>
    <row r="41" spans="1:9" ht="12.75" customHeight="1" x14ac:dyDescent="0.2">
      <c r="A41" s="233" t="s">
        <v>99</v>
      </c>
      <c r="B41" s="233"/>
      <c r="C41" s="233"/>
      <c r="D41" s="233"/>
      <c r="E41" s="233"/>
      <c r="F41" s="233"/>
      <c r="G41" s="13">
        <v>34</v>
      </c>
      <c r="H41" s="27">
        <v>924702</v>
      </c>
      <c r="I41" s="27">
        <v>4876</v>
      </c>
    </row>
    <row r="42" spans="1:9" ht="12.75" customHeight="1" x14ac:dyDescent="0.2">
      <c r="A42" s="233" t="s">
        <v>100</v>
      </c>
      <c r="B42" s="233"/>
      <c r="C42" s="233"/>
      <c r="D42" s="233"/>
      <c r="E42" s="233"/>
      <c r="F42" s="233"/>
      <c r="G42" s="13">
        <v>35</v>
      </c>
      <c r="H42" s="27">
        <v>0</v>
      </c>
      <c r="I42" s="27">
        <v>582834</v>
      </c>
    </row>
    <row r="43" spans="1:9" ht="12.75" customHeight="1" x14ac:dyDescent="0.2">
      <c r="A43" s="233" t="s">
        <v>101</v>
      </c>
      <c r="B43" s="233"/>
      <c r="C43" s="233"/>
      <c r="D43" s="233"/>
      <c r="E43" s="233"/>
      <c r="F43" s="233"/>
      <c r="G43" s="13">
        <v>36</v>
      </c>
      <c r="H43" s="27">
        <v>1161079</v>
      </c>
      <c r="I43" s="27">
        <v>3112085</v>
      </c>
    </row>
    <row r="44" spans="1:9" ht="12.75" customHeight="1" x14ac:dyDescent="0.2">
      <c r="A44" s="235" t="s">
        <v>102</v>
      </c>
      <c r="B44" s="235"/>
      <c r="C44" s="235"/>
      <c r="D44" s="235"/>
      <c r="E44" s="235"/>
      <c r="F44" s="235"/>
      <c r="G44" s="14">
        <v>37</v>
      </c>
      <c r="H44" s="28">
        <f>H45+H53+H60+H70</f>
        <v>126459476</v>
      </c>
      <c r="I44" s="28">
        <f>I45+I53+I60+I70</f>
        <v>206587542</v>
      </c>
    </row>
    <row r="45" spans="1:9" ht="12.75" customHeight="1" x14ac:dyDescent="0.2">
      <c r="A45" s="237" t="s">
        <v>103</v>
      </c>
      <c r="B45" s="237"/>
      <c r="C45" s="237"/>
      <c r="D45" s="237"/>
      <c r="E45" s="237"/>
      <c r="F45" s="237"/>
      <c r="G45" s="14">
        <v>38</v>
      </c>
      <c r="H45" s="28">
        <f>SUM(H46:H52)</f>
        <v>2438619</v>
      </c>
      <c r="I45" s="28">
        <f>SUM(I46:I52)</f>
        <v>4023304</v>
      </c>
    </row>
    <row r="46" spans="1:9" ht="12.75" customHeight="1" x14ac:dyDescent="0.2">
      <c r="A46" s="233" t="s">
        <v>104</v>
      </c>
      <c r="B46" s="233"/>
      <c r="C46" s="233"/>
      <c r="D46" s="233"/>
      <c r="E46" s="233"/>
      <c r="F46" s="233"/>
      <c r="G46" s="13">
        <v>39</v>
      </c>
      <c r="H46" s="27">
        <v>366108</v>
      </c>
      <c r="I46" s="27">
        <v>371214</v>
      </c>
    </row>
    <row r="47" spans="1:9" ht="12.75" customHeight="1" x14ac:dyDescent="0.2">
      <c r="A47" s="233" t="s">
        <v>105</v>
      </c>
      <c r="B47" s="233"/>
      <c r="C47" s="233"/>
      <c r="D47" s="233"/>
      <c r="E47" s="233"/>
      <c r="F47" s="233"/>
      <c r="G47" s="13">
        <v>40</v>
      </c>
      <c r="H47" s="27">
        <v>0</v>
      </c>
      <c r="I47" s="27">
        <v>0</v>
      </c>
    </row>
    <row r="48" spans="1:9" ht="12.75" customHeight="1" x14ac:dyDescent="0.2">
      <c r="A48" s="233" t="s">
        <v>106</v>
      </c>
      <c r="B48" s="233"/>
      <c r="C48" s="233"/>
      <c r="D48" s="233"/>
      <c r="E48" s="233"/>
      <c r="F48" s="233"/>
      <c r="G48" s="13">
        <v>41</v>
      </c>
      <c r="H48" s="27">
        <v>0</v>
      </c>
      <c r="I48" s="27">
        <v>0</v>
      </c>
    </row>
    <row r="49" spans="1:9" ht="12.75" customHeight="1" x14ac:dyDescent="0.2">
      <c r="A49" s="233" t="s">
        <v>107</v>
      </c>
      <c r="B49" s="233"/>
      <c r="C49" s="233"/>
      <c r="D49" s="233"/>
      <c r="E49" s="233"/>
      <c r="F49" s="233"/>
      <c r="G49" s="13">
        <v>42</v>
      </c>
      <c r="H49" s="27">
        <v>1315255</v>
      </c>
      <c r="I49" s="27">
        <v>3089821</v>
      </c>
    </row>
    <row r="50" spans="1:9" ht="12.75" customHeight="1" x14ac:dyDescent="0.2">
      <c r="A50" s="233" t="s">
        <v>108</v>
      </c>
      <c r="B50" s="233"/>
      <c r="C50" s="233"/>
      <c r="D50" s="233"/>
      <c r="E50" s="233"/>
      <c r="F50" s="233"/>
      <c r="G50" s="13">
        <v>43</v>
      </c>
      <c r="H50" s="27">
        <v>0</v>
      </c>
      <c r="I50" s="27">
        <v>0</v>
      </c>
    </row>
    <row r="51" spans="1:9" ht="12.75" customHeight="1" x14ac:dyDescent="0.2">
      <c r="A51" s="233" t="s">
        <v>109</v>
      </c>
      <c r="B51" s="233"/>
      <c r="C51" s="233"/>
      <c r="D51" s="233"/>
      <c r="E51" s="233"/>
      <c r="F51" s="233"/>
      <c r="G51" s="13">
        <v>44</v>
      </c>
      <c r="H51" s="27">
        <v>757256</v>
      </c>
      <c r="I51" s="27">
        <v>562269</v>
      </c>
    </row>
    <row r="52" spans="1:9" ht="12.75" customHeight="1" x14ac:dyDescent="0.2">
      <c r="A52" s="233" t="s">
        <v>110</v>
      </c>
      <c r="B52" s="233"/>
      <c r="C52" s="233"/>
      <c r="D52" s="233"/>
      <c r="E52" s="233"/>
      <c r="F52" s="233"/>
      <c r="G52" s="13">
        <v>45</v>
      </c>
      <c r="H52" s="27">
        <v>0</v>
      </c>
      <c r="I52" s="27">
        <v>0</v>
      </c>
    </row>
    <row r="53" spans="1:9" ht="12.75" customHeight="1" x14ac:dyDescent="0.2">
      <c r="A53" s="237" t="s">
        <v>111</v>
      </c>
      <c r="B53" s="237"/>
      <c r="C53" s="237"/>
      <c r="D53" s="237"/>
      <c r="E53" s="237"/>
      <c r="F53" s="237"/>
      <c r="G53" s="14">
        <v>46</v>
      </c>
      <c r="H53" s="28">
        <f>SUM(H54:H59)</f>
        <v>116727244</v>
      </c>
      <c r="I53" s="28">
        <f>SUM(I54:I59)</f>
        <v>161610049</v>
      </c>
    </row>
    <row r="54" spans="1:9" ht="12.75" customHeight="1" x14ac:dyDescent="0.2">
      <c r="A54" s="233" t="s">
        <v>112</v>
      </c>
      <c r="B54" s="233"/>
      <c r="C54" s="233"/>
      <c r="D54" s="233"/>
      <c r="E54" s="233"/>
      <c r="F54" s="233"/>
      <c r="G54" s="13">
        <v>47</v>
      </c>
      <c r="H54" s="27">
        <v>18343638</v>
      </c>
      <c r="I54" s="27">
        <v>17865381</v>
      </c>
    </row>
    <row r="55" spans="1:9" ht="23.45" customHeight="1" x14ac:dyDescent="0.2">
      <c r="A55" s="233" t="s">
        <v>113</v>
      </c>
      <c r="B55" s="233"/>
      <c r="C55" s="233"/>
      <c r="D55" s="233"/>
      <c r="E55" s="233"/>
      <c r="F55" s="233"/>
      <c r="G55" s="13">
        <v>48</v>
      </c>
      <c r="H55" s="27">
        <v>23175270</v>
      </c>
      <c r="I55" s="27">
        <v>44745870</v>
      </c>
    </row>
    <row r="56" spans="1:9" ht="12.75" customHeight="1" x14ac:dyDescent="0.2">
      <c r="A56" s="233" t="s">
        <v>114</v>
      </c>
      <c r="B56" s="233"/>
      <c r="C56" s="233"/>
      <c r="D56" s="233"/>
      <c r="E56" s="233"/>
      <c r="F56" s="233"/>
      <c r="G56" s="13">
        <v>49</v>
      </c>
      <c r="H56" s="27">
        <v>61504160</v>
      </c>
      <c r="I56" s="27">
        <v>78248359</v>
      </c>
    </row>
    <row r="57" spans="1:9" ht="12.75" customHeight="1" x14ac:dyDescent="0.2">
      <c r="A57" s="233" t="s">
        <v>115</v>
      </c>
      <c r="B57" s="233"/>
      <c r="C57" s="233"/>
      <c r="D57" s="233"/>
      <c r="E57" s="233"/>
      <c r="F57" s="233"/>
      <c r="G57" s="13">
        <v>50</v>
      </c>
      <c r="H57" s="27">
        <v>4214</v>
      </c>
      <c r="I57" s="27">
        <v>4614</v>
      </c>
    </row>
    <row r="58" spans="1:9" ht="12.75" customHeight="1" x14ac:dyDescent="0.2">
      <c r="A58" s="233" t="s">
        <v>116</v>
      </c>
      <c r="B58" s="233"/>
      <c r="C58" s="233"/>
      <c r="D58" s="233"/>
      <c r="E58" s="233"/>
      <c r="F58" s="233"/>
      <c r="G58" s="13">
        <v>51</v>
      </c>
      <c r="H58" s="27">
        <v>3056233</v>
      </c>
      <c r="I58" s="27">
        <v>7230386</v>
      </c>
    </row>
    <row r="59" spans="1:9" ht="12.75" customHeight="1" x14ac:dyDescent="0.2">
      <c r="A59" s="233" t="s">
        <v>117</v>
      </c>
      <c r="B59" s="233"/>
      <c r="C59" s="233"/>
      <c r="D59" s="233"/>
      <c r="E59" s="233"/>
      <c r="F59" s="233"/>
      <c r="G59" s="13">
        <v>52</v>
      </c>
      <c r="H59" s="27">
        <v>10643729</v>
      </c>
      <c r="I59" s="27">
        <v>13515439</v>
      </c>
    </row>
    <row r="60" spans="1:9" ht="12.75" customHeight="1" x14ac:dyDescent="0.2">
      <c r="A60" s="237" t="s">
        <v>118</v>
      </c>
      <c r="B60" s="237"/>
      <c r="C60" s="237"/>
      <c r="D60" s="237"/>
      <c r="E60" s="237"/>
      <c r="F60" s="237"/>
      <c r="G60" s="14">
        <v>53</v>
      </c>
      <c r="H60" s="28">
        <f>SUM(H61:H69)</f>
        <v>0</v>
      </c>
      <c r="I60" s="28">
        <f>SUM(I61:I69)</f>
        <v>20046193</v>
      </c>
    </row>
    <row r="61" spans="1:9" ht="12.75" customHeight="1" x14ac:dyDescent="0.2">
      <c r="A61" s="233" t="s">
        <v>86</v>
      </c>
      <c r="B61" s="233"/>
      <c r="C61" s="233"/>
      <c r="D61" s="233"/>
      <c r="E61" s="233"/>
      <c r="F61" s="233"/>
      <c r="G61" s="13">
        <v>54</v>
      </c>
      <c r="H61" s="27">
        <v>0</v>
      </c>
      <c r="I61" s="27">
        <v>0</v>
      </c>
    </row>
    <row r="62" spans="1:9" ht="27.6" customHeight="1" x14ac:dyDescent="0.2">
      <c r="A62" s="233" t="s">
        <v>87</v>
      </c>
      <c r="B62" s="233"/>
      <c r="C62" s="233"/>
      <c r="D62" s="233"/>
      <c r="E62" s="233"/>
      <c r="F62" s="233"/>
      <c r="G62" s="13">
        <v>55</v>
      </c>
      <c r="H62" s="27">
        <v>0</v>
      </c>
      <c r="I62" s="27">
        <v>0</v>
      </c>
    </row>
    <row r="63" spans="1:9" ht="12.75" customHeight="1" x14ac:dyDescent="0.2">
      <c r="A63" s="233" t="s">
        <v>88</v>
      </c>
      <c r="B63" s="233"/>
      <c r="C63" s="233"/>
      <c r="D63" s="233"/>
      <c r="E63" s="233"/>
      <c r="F63" s="233"/>
      <c r="G63" s="13">
        <v>56</v>
      </c>
      <c r="H63" s="27">
        <v>0</v>
      </c>
      <c r="I63" s="27">
        <v>17755000</v>
      </c>
    </row>
    <row r="64" spans="1:9" ht="25.9" customHeight="1" x14ac:dyDescent="0.2">
      <c r="A64" s="233" t="s">
        <v>119</v>
      </c>
      <c r="B64" s="233"/>
      <c r="C64" s="233"/>
      <c r="D64" s="233"/>
      <c r="E64" s="233"/>
      <c r="F64" s="233"/>
      <c r="G64" s="13">
        <v>57</v>
      </c>
      <c r="H64" s="27">
        <v>0</v>
      </c>
      <c r="I64" s="27">
        <v>0</v>
      </c>
    </row>
    <row r="65" spans="1:9" ht="21.6" customHeight="1" x14ac:dyDescent="0.2">
      <c r="A65" s="233" t="s">
        <v>90</v>
      </c>
      <c r="B65" s="233"/>
      <c r="C65" s="233"/>
      <c r="D65" s="233"/>
      <c r="E65" s="233"/>
      <c r="F65" s="233"/>
      <c r="G65" s="13">
        <v>58</v>
      </c>
      <c r="H65" s="27">
        <v>0</v>
      </c>
      <c r="I65" s="27">
        <v>0</v>
      </c>
    </row>
    <row r="66" spans="1:9" ht="21.6" customHeight="1" x14ac:dyDescent="0.2">
      <c r="A66" s="233" t="s">
        <v>91</v>
      </c>
      <c r="B66" s="233"/>
      <c r="C66" s="233"/>
      <c r="D66" s="233"/>
      <c r="E66" s="233"/>
      <c r="F66" s="233"/>
      <c r="G66" s="13">
        <v>59</v>
      </c>
      <c r="H66" s="27">
        <v>0</v>
      </c>
      <c r="I66" s="27">
        <v>0</v>
      </c>
    </row>
    <row r="67" spans="1:9" ht="12.75" customHeight="1" x14ac:dyDescent="0.2">
      <c r="A67" s="233" t="s">
        <v>92</v>
      </c>
      <c r="B67" s="233"/>
      <c r="C67" s="233"/>
      <c r="D67" s="233"/>
      <c r="E67" s="233"/>
      <c r="F67" s="233"/>
      <c r="G67" s="13">
        <v>60</v>
      </c>
      <c r="H67" s="27">
        <v>0</v>
      </c>
      <c r="I67" s="27">
        <v>0</v>
      </c>
    </row>
    <row r="68" spans="1:9" ht="12.75" customHeight="1" x14ac:dyDescent="0.2">
      <c r="A68" s="233" t="s">
        <v>93</v>
      </c>
      <c r="B68" s="233"/>
      <c r="C68" s="233"/>
      <c r="D68" s="233"/>
      <c r="E68" s="233"/>
      <c r="F68" s="233"/>
      <c r="G68" s="13">
        <v>61</v>
      </c>
      <c r="H68" s="27">
        <v>0</v>
      </c>
      <c r="I68" s="27">
        <v>2000000</v>
      </c>
    </row>
    <row r="69" spans="1:9" ht="12.75" customHeight="1" x14ac:dyDescent="0.2">
      <c r="A69" s="233" t="s">
        <v>120</v>
      </c>
      <c r="B69" s="233"/>
      <c r="C69" s="233"/>
      <c r="D69" s="233"/>
      <c r="E69" s="233"/>
      <c r="F69" s="233"/>
      <c r="G69" s="13">
        <v>62</v>
      </c>
      <c r="H69" s="27">
        <v>0</v>
      </c>
      <c r="I69" s="27">
        <v>291193</v>
      </c>
    </row>
    <row r="70" spans="1:9" ht="12.75" customHeight="1" x14ac:dyDescent="0.2">
      <c r="A70" s="233" t="s">
        <v>121</v>
      </c>
      <c r="B70" s="233"/>
      <c r="C70" s="233"/>
      <c r="D70" s="233"/>
      <c r="E70" s="233"/>
      <c r="F70" s="233"/>
      <c r="G70" s="13">
        <v>63</v>
      </c>
      <c r="H70" s="27">
        <v>7293613</v>
      </c>
      <c r="I70" s="27">
        <v>20907996</v>
      </c>
    </row>
    <row r="71" spans="1:9" ht="12.75" customHeight="1" x14ac:dyDescent="0.2">
      <c r="A71" s="234" t="s">
        <v>122</v>
      </c>
      <c r="B71" s="234"/>
      <c r="C71" s="234"/>
      <c r="D71" s="234"/>
      <c r="E71" s="234"/>
      <c r="F71" s="234"/>
      <c r="G71" s="13">
        <v>64</v>
      </c>
      <c r="H71" s="27">
        <v>1753931</v>
      </c>
      <c r="I71" s="27">
        <v>2628061</v>
      </c>
    </row>
    <row r="72" spans="1:9" ht="12.75" customHeight="1" x14ac:dyDescent="0.2">
      <c r="A72" s="235" t="s">
        <v>123</v>
      </c>
      <c r="B72" s="235"/>
      <c r="C72" s="235"/>
      <c r="D72" s="235"/>
      <c r="E72" s="235"/>
      <c r="F72" s="235"/>
      <c r="G72" s="14">
        <v>65</v>
      </c>
      <c r="H72" s="28">
        <f>H8+H9+H44+H71</f>
        <v>359776266</v>
      </c>
      <c r="I72" s="28">
        <f>I8+I9+I44+I71</f>
        <v>486927093</v>
      </c>
    </row>
    <row r="73" spans="1:9" ht="12.75" customHeight="1" x14ac:dyDescent="0.2">
      <c r="A73" s="234" t="s">
        <v>124</v>
      </c>
      <c r="B73" s="234"/>
      <c r="C73" s="234"/>
      <c r="D73" s="234"/>
      <c r="E73" s="234"/>
      <c r="F73" s="234"/>
      <c r="G73" s="13">
        <v>66</v>
      </c>
      <c r="H73" s="27">
        <v>384096854</v>
      </c>
      <c r="I73" s="27">
        <v>648895884</v>
      </c>
    </row>
    <row r="74" spans="1:9" x14ac:dyDescent="0.2">
      <c r="A74" s="238" t="s">
        <v>125</v>
      </c>
      <c r="B74" s="239"/>
      <c r="C74" s="239"/>
      <c r="D74" s="239"/>
      <c r="E74" s="239"/>
      <c r="F74" s="239"/>
      <c r="G74" s="239"/>
      <c r="H74" s="239"/>
      <c r="I74" s="239"/>
    </row>
    <row r="75" spans="1:9" ht="24.75" customHeight="1" x14ac:dyDescent="0.2">
      <c r="A75" s="235" t="s">
        <v>126</v>
      </c>
      <c r="B75" s="235"/>
      <c r="C75" s="235"/>
      <c r="D75" s="235"/>
      <c r="E75" s="235"/>
      <c r="F75" s="235"/>
      <c r="G75" s="14">
        <v>67</v>
      </c>
      <c r="H75" s="28">
        <f>H76+H77+H78+H84+H85+H91+H94+H97</f>
        <v>267113548</v>
      </c>
      <c r="I75" s="28">
        <f>I76+I77+I78+I84+I85+I91+I94+I97</f>
        <v>340598368</v>
      </c>
    </row>
    <row r="76" spans="1:9" ht="12.75" customHeight="1" x14ac:dyDescent="0.2">
      <c r="A76" s="233" t="s">
        <v>127</v>
      </c>
      <c r="B76" s="233"/>
      <c r="C76" s="233"/>
      <c r="D76" s="233"/>
      <c r="E76" s="233"/>
      <c r="F76" s="233"/>
      <c r="G76" s="13">
        <v>68</v>
      </c>
      <c r="H76" s="27">
        <v>159471378</v>
      </c>
      <c r="I76" s="27">
        <v>159471378</v>
      </c>
    </row>
    <row r="77" spans="1:9" ht="12.75" customHeight="1" x14ac:dyDescent="0.2">
      <c r="A77" s="233" t="s">
        <v>128</v>
      </c>
      <c r="B77" s="233"/>
      <c r="C77" s="233"/>
      <c r="D77" s="233"/>
      <c r="E77" s="233"/>
      <c r="F77" s="233"/>
      <c r="G77" s="13">
        <v>69</v>
      </c>
      <c r="H77" s="27">
        <v>1073176</v>
      </c>
      <c r="I77" s="27">
        <v>1073176</v>
      </c>
    </row>
    <row r="78" spans="1:9" ht="12.75" customHeight="1" x14ac:dyDescent="0.2">
      <c r="A78" s="237" t="s">
        <v>129</v>
      </c>
      <c r="B78" s="237"/>
      <c r="C78" s="237"/>
      <c r="D78" s="237"/>
      <c r="E78" s="237"/>
      <c r="F78" s="237"/>
      <c r="G78" s="14">
        <v>70</v>
      </c>
      <c r="H78" s="28">
        <f>SUM(H79:H83)</f>
        <v>68674033</v>
      </c>
      <c r="I78" s="28">
        <f>SUM(I79:I83)</f>
        <v>70246730</v>
      </c>
    </row>
    <row r="79" spans="1:9" ht="12.75" customHeight="1" x14ac:dyDescent="0.2">
      <c r="A79" s="233" t="s">
        <v>130</v>
      </c>
      <c r="B79" s="233"/>
      <c r="C79" s="233"/>
      <c r="D79" s="233"/>
      <c r="E79" s="233"/>
      <c r="F79" s="233"/>
      <c r="G79" s="13">
        <v>71</v>
      </c>
      <c r="H79" s="27">
        <v>9325953</v>
      </c>
      <c r="I79" s="27">
        <v>9325953</v>
      </c>
    </row>
    <row r="80" spans="1:9" ht="12.75" customHeight="1" x14ac:dyDescent="0.2">
      <c r="A80" s="233" t="s">
        <v>131</v>
      </c>
      <c r="B80" s="233"/>
      <c r="C80" s="233"/>
      <c r="D80" s="233"/>
      <c r="E80" s="233"/>
      <c r="F80" s="233"/>
      <c r="G80" s="13">
        <v>72</v>
      </c>
      <c r="H80" s="27">
        <v>5998550</v>
      </c>
      <c r="I80" s="27">
        <v>5871715</v>
      </c>
    </row>
    <row r="81" spans="1:9" ht="12.75" customHeight="1" x14ac:dyDescent="0.2">
      <c r="A81" s="233" t="s">
        <v>132</v>
      </c>
      <c r="B81" s="233"/>
      <c r="C81" s="233"/>
      <c r="D81" s="233"/>
      <c r="E81" s="233"/>
      <c r="F81" s="233"/>
      <c r="G81" s="13">
        <v>73</v>
      </c>
      <c r="H81" s="27">
        <v>-1998550</v>
      </c>
      <c r="I81" s="27">
        <v>-1871715</v>
      </c>
    </row>
    <row r="82" spans="1:9" ht="12.75" customHeight="1" x14ac:dyDescent="0.2">
      <c r="A82" s="233" t="s">
        <v>133</v>
      </c>
      <c r="B82" s="233"/>
      <c r="C82" s="233"/>
      <c r="D82" s="233"/>
      <c r="E82" s="233"/>
      <c r="F82" s="233"/>
      <c r="G82" s="13">
        <v>74</v>
      </c>
      <c r="H82" s="27">
        <v>34899714</v>
      </c>
      <c r="I82" s="27">
        <v>34899714</v>
      </c>
    </row>
    <row r="83" spans="1:9" ht="12.75" customHeight="1" x14ac:dyDescent="0.2">
      <c r="A83" s="233" t="s">
        <v>134</v>
      </c>
      <c r="B83" s="233"/>
      <c r="C83" s="233"/>
      <c r="D83" s="233"/>
      <c r="E83" s="233"/>
      <c r="F83" s="233"/>
      <c r="G83" s="13">
        <v>75</v>
      </c>
      <c r="H83" s="27">
        <v>20448366</v>
      </c>
      <c r="I83" s="27">
        <v>22021063</v>
      </c>
    </row>
    <row r="84" spans="1:9" ht="12.75" customHeight="1" x14ac:dyDescent="0.2">
      <c r="A84" s="236" t="s">
        <v>135</v>
      </c>
      <c r="B84" s="236"/>
      <c r="C84" s="236"/>
      <c r="D84" s="236"/>
      <c r="E84" s="236"/>
      <c r="F84" s="236"/>
      <c r="G84" s="94">
        <v>76</v>
      </c>
      <c r="H84" s="95">
        <v>0</v>
      </c>
      <c r="I84" s="95">
        <v>0</v>
      </c>
    </row>
    <row r="85" spans="1:9" ht="12.75" customHeight="1" x14ac:dyDescent="0.2">
      <c r="A85" s="237" t="s">
        <v>136</v>
      </c>
      <c r="B85" s="237"/>
      <c r="C85" s="237"/>
      <c r="D85" s="237"/>
      <c r="E85" s="237"/>
      <c r="F85" s="237"/>
      <c r="G85" s="14">
        <v>77</v>
      </c>
      <c r="H85" s="28">
        <f>H86+H87+H88+H89+H90</f>
        <v>0</v>
      </c>
      <c r="I85" s="28">
        <f>I86+I87+I88+I89+I90</f>
        <v>0</v>
      </c>
    </row>
    <row r="86" spans="1:9" ht="25.5" customHeight="1" x14ac:dyDescent="0.2">
      <c r="A86" s="233" t="s">
        <v>137</v>
      </c>
      <c r="B86" s="233"/>
      <c r="C86" s="233"/>
      <c r="D86" s="233"/>
      <c r="E86" s="233"/>
      <c r="F86" s="233"/>
      <c r="G86" s="13">
        <v>78</v>
      </c>
      <c r="H86" s="27">
        <v>0</v>
      </c>
      <c r="I86" s="27">
        <v>0</v>
      </c>
    </row>
    <row r="87" spans="1:9" ht="12.75" customHeight="1" x14ac:dyDescent="0.2">
      <c r="A87" s="233" t="s">
        <v>138</v>
      </c>
      <c r="B87" s="233"/>
      <c r="C87" s="233"/>
      <c r="D87" s="233"/>
      <c r="E87" s="233"/>
      <c r="F87" s="233"/>
      <c r="G87" s="13">
        <v>79</v>
      </c>
      <c r="H87" s="27">
        <v>0</v>
      </c>
      <c r="I87" s="27">
        <v>0</v>
      </c>
    </row>
    <row r="88" spans="1:9" ht="12.75" customHeight="1" x14ac:dyDescent="0.2">
      <c r="A88" s="233" t="s">
        <v>139</v>
      </c>
      <c r="B88" s="233"/>
      <c r="C88" s="233"/>
      <c r="D88" s="233"/>
      <c r="E88" s="233"/>
      <c r="F88" s="233"/>
      <c r="G88" s="13">
        <v>80</v>
      </c>
      <c r="H88" s="27">
        <v>0</v>
      </c>
      <c r="I88" s="27">
        <v>0</v>
      </c>
    </row>
    <row r="89" spans="1:9" ht="12.75" customHeight="1" x14ac:dyDescent="0.2">
      <c r="A89" s="233" t="s">
        <v>140</v>
      </c>
      <c r="B89" s="233"/>
      <c r="C89" s="233"/>
      <c r="D89" s="233"/>
      <c r="E89" s="233"/>
      <c r="F89" s="233"/>
      <c r="G89" s="13">
        <v>81</v>
      </c>
      <c r="H89" s="27">
        <v>0</v>
      </c>
      <c r="I89" s="27">
        <v>0</v>
      </c>
    </row>
    <row r="90" spans="1:9" ht="25.5" customHeight="1" x14ac:dyDescent="0.2">
      <c r="A90" s="233" t="s">
        <v>141</v>
      </c>
      <c r="B90" s="233"/>
      <c r="C90" s="233"/>
      <c r="D90" s="233"/>
      <c r="E90" s="233"/>
      <c r="F90" s="233"/>
      <c r="G90" s="13">
        <v>82</v>
      </c>
      <c r="H90" s="27">
        <v>0</v>
      </c>
      <c r="I90" s="27">
        <v>0</v>
      </c>
    </row>
    <row r="91" spans="1:9" ht="24" customHeight="1" x14ac:dyDescent="0.2">
      <c r="A91" s="237" t="s">
        <v>142</v>
      </c>
      <c r="B91" s="237"/>
      <c r="C91" s="237"/>
      <c r="D91" s="237"/>
      <c r="E91" s="237"/>
      <c r="F91" s="237"/>
      <c r="G91" s="14">
        <v>83</v>
      </c>
      <c r="H91" s="28">
        <f>H92-H93</f>
        <v>6441028</v>
      </c>
      <c r="I91" s="28">
        <f>I92-I93</f>
        <v>29538507</v>
      </c>
    </row>
    <row r="92" spans="1:9" ht="12.75" customHeight="1" x14ac:dyDescent="0.2">
      <c r="A92" s="233" t="s">
        <v>143</v>
      </c>
      <c r="B92" s="233"/>
      <c r="C92" s="233"/>
      <c r="D92" s="233"/>
      <c r="E92" s="233"/>
      <c r="F92" s="233"/>
      <c r="G92" s="13">
        <v>84</v>
      </c>
      <c r="H92" s="27">
        <v>6441028</v>
      </c>
      <c r="I92" s="27">
        <v>29538507</v>
      </c>
    </row>
    <row r="93" spans="1:9" ht="12.75" customHeight="1" x14ac:dyDescent="0.2">
      <c r="A93" s="233" t="s">
        <v>144</v>
      </c>
      <c r="B93" s="233"/>
      <c r="C93" s="233"/>
      <c r="D93" s="233"/>
      <c r="E93" s="233"/>
      <c r="F93" s="233"/>
      <c r="G93" s="13">
        <v>85</v>
      </c>
      <c r="H93" s="27">
        <v>0</v>
      </c>
      <c r="I93" s="27">
        <v>0</v>
      </c>
    </row>
    <row r="94" spans="1:9" ht="12.75" customHeight="1" x14ac:dyDescent="0.2">
      <c r="A94" s="237" t="s">
        <v>145</v>
      </c>
      <c r="B94" s="237"/>
      <c r="C94" s="237"/>
      <c r="D94" s="237"/>
      <c r="E94" s="237"/>
      <c r="F94" s="237"/>
      <c r="G94" s="14">
        <v>86</v>
      </c>
      <c r="H94" s="28">
        <f>H95-H96</f>
        <v>31453933</v>
      </c>
      <c r="I94" s="28">
        <f>I95-I96</f>
        <v>80268577</v>
      </c>
    </row>
    <row r="95" spans="1:9" ht="12.75" customHeight="1" x14ac:dyDescent="0.2">
      <c r="A95" s="233" t="s">
        <v>146</v>
      </c>
      <c r="B95" s="233"/>
      <c r="C95" s="233"/>
      <c r="D95" s="233"/>
      <c r="E95" s="233"/>
      <c r="F95" s="233"/>
      <c r="G95" s="13">
        <v>87</v>
      </c>
      <c r="H95" s="27">
        <v>31453933</v>
      </c>
      <c r="I95" s="27">
        <v>80268577</v>
      </c>
    </row>
    <row r="96" spans="1:9" ht="12.75" customHeight="1" x14ac:dyDescent="0.2">
      <c r="A96" s="233" t="s">
        <v>147</v>
      </c>
      <c r="B96" s="233"/>
      <c r="C96" s="233"/>
      <c r="D96" s="233"/>
      <c r="E96" s="233"/>
      <c r="F96" s="233"/>
      <c r="G96" s="13">
        <v>88</v>
      </c>
      <c r="H96" s="27">
        <v>0</v>
      </c>
      <c r="I96" s="27">
        <v>0</v>
      </c>
    </row>
    <row r="97" spans="1:9" ht="12.75" customHeight="1" x14ac:dyDescent="0.2">
      <c r="A97" s="233" t="s">
        <v>148</v>
      </c>
      <c r="B97" s="233"/>
      <c r="C97" s="233"/>
      <c r="D97" s="233"/>
      <c r="E97" s="233"/>
      <c r="F97" s="233"/>
      <c r="G97" s="13">
        <v>89</v>
      </c>
      <c r="H97" s="27">
        <v>0</v>
      </c>
      <c r="I97" s="27">
        <v>0</v>
      </c>
    </row>
    <row r="98" spans="1:9" ht="12.75" customHeight="1" x14ac:dyDescent="0.2">
      <c r="A98" s="235" t="s">
        <v>149</v>
      </c>
      <c r="B98" s="235"/>
      <c r="C98" s="235"/>
      <c r="D98" s="235"/>
      <c r="E98" s="235"/>
      <c r="F98" s="235"/>
      <c r="G98" s="14">
        <v>90</v>
      </c>
      <c r="H98" s="28">
        <f>SUM(H99:H104)</f>
        <v>3369345</v>
      </c>
      <c r="I98" s="28">
        <f>SUM(I99:I104)</f>
        <v>2572114</v>
      </c>
    </row>
    <row r="99" spans="1:9" ht="31.9" customHeight="1" x14ac:dyDescent="0.2">
      <c r="A99" s="233" t="s">
        <v>150</v>
      </c>
      <c r="B99" s="233"/>
      <c r="C99" s="233"/>
      <c r="D99" s="233"/>
      <c r="E99" s="233"/>
      <c r="F99" s="233"/>
      <c r="G99" s="13">
        <v>91</v>
      </c>
      <c r="H99" s="27">
        <v>1550347</v>
      </c>
      <c r="I99" s="27">
        <v>1355604</v>
      </c>
    </row>
    <row r="100" spans="1:9" ht="12.75" customHeight="1" x14ac:dyDescent="0.2">
      <c r="A100" s="233" t="s">
        <v>151</v>
      </c>
      <c r="B100" s="233"/>
      <c r="C100" s="233"/>
      <c r="D100" s="233"/>
      <c r="E100" s="233"/>
      <c r="F100" s="233"/>
      <c r="G100" s="13">
        <v>92</v>
      </c>
      <c r="H100" s="27">
        <v>0</v>
      </c>
      <c r="I100" s="27">
        <v>0</v>
      </c>
    </row>
    <row r="101" spans="1:9" ht="12.75" customHeight="1" x14ac:dyDescent="0.2">
      <c r="A101" s="233" t="s">
        <v>152</v>
      </c>
      <c r="B101" s="233"/>
      <c r="C101" s="233"/>
      <c r="D101" s="233"/>
      <c r="E101" s="233"/>
      <c r="F101" s="233"/>
      <c r="G101" s="13">
        <v>93</v>
      </c>
      <c r="H101" s="27">
        <v>0</v>
      </c>
      <c r="I101" s="27">
        <v>0</v>
      </c>
    </row>
    <row r="102" spans="1:9" ht="12.75" customHeight="1" x14ac:dyDescent="0.2">
      <c r="A102" s="233" t="s">
        <v>153</v>
      </c>
      <c r="B102" s="233"/>
      <c r="C102" s="233"/>
      <c r="D102" s="233"/>
      <c r="E102" s="233"/>
      <c r="F102" s="233"/>
      <c r="G102" s="13">
        <v>94</v>
      </c>
      <c r="H102" s="27">
        <v>0</v>
      </c>
      <c r="I102" s="27">
        <v>0</v>
      </c>
    </row>
    <row r="103" spans="1:9" ht="12.75" customHeight="1" x14ac:dyDescent="0.2">
      <c r="A103" s="233" t="s">
        <v>154</v>
      </c>
      <c r="B103" s="233"/>
      <c r="C103" s="233"/>
      <c r="D103" s="233"/>
      <c r="E103" s="233"/>
      <c r="F103" s="233"/>
      <c r="G103" s="13">
        <v>95</v>
      </c>
      <c r="H103" s="27">
        <v>1818998</v>
      </c>
      <c r="I103" s="27">
        <v>1216510</v>
      </c>
    </row>
    <row r="104" spans="1:9" ht="12.75" customHeight="1" x14ac:dyDescent="0.2">
      <c r="A104" s="233" t="s">
        <v>155</v>
      </c>
      <c r="B104" s="233"/>
      <c r="C104" s="233"/>
      <c r="D104" s="233"/>
      <c r="E104" s="233"/>
      <c r="F104" s="233"/>
      <c r="G104" s="13">
        <v>96</v>
      </c>
      <c r="H104" s="27">
        <v>0</v>
      </c>
      <c r="I104" s="27">
        <v>0</v>
      </c>
    </row>
    <row r="105" spans="1:9" ht="12.75" customHeight="1" x14ac:dyDescent="0.2">
      <c r="A105" s="235" t="s">
        <v>156</v>
      </c>
      <c r="B105" s="235"/>
      <c r="C105" s="235"/>
      <c r="D105" s="235"/>
      <c r="E105" s="235"/>
      <c r="F105" s="235"/>
      <c r="G105" s="14">
        <v>97</v>
      </c>
      <c r="H105" s="28">
        <f>SUM(H106:H116)</f>
        <v>249972</v>
      </c>
      <c r="I105" s="28">
        <f>SUM(I106:I116)</f>
        <v>4227874</v>
      </c>
    </row>
    <row r="106" spans="1:9" ht="12.75" customHeight="1" x14ac:dyDescent="0.2">
      <c r="A106" s="233" t="s">
        <v>157</v>
      </c>
      <c r="B106" s="233"/>
      <c r="C106" s="233"/>
      <c r="D106" s="233"/>
      <c r="E106" s="233"/>
      <c r="F106" s="233"/>
      <c r="G106" s="13">
        <v>98</v>
      </c>
      <c r="H106" s="27">
        <v>0</v>
      </c>
      <c r="I106" s="27">
        <v>0</v>
      </c>
    </row>
    <row r="107" spans="1:9" ht="24.6" customHeight="1" x14ac:dyDescent="0.2">
      <c r="A107" s="233" t="s">
        <v>158</v>
      </c>
      <c r="B107" s="233"/>
      <c r="C107" s="233"/>
      <c r="D107" s="233"/>
      <c r="E107" s="233"/>
      <c r="F107" s="233"/>
      <c r="G107" s="13">
        <v>99</v>
      </c>
      <c r="H107" s="27">
        <v>0</v>
      </c>
      <c r="I107" s="27">
        <v>0</v>
      </c>
    </row>
    <row r="108" spans="1:9" ht="12.75" customHeight="1" x14ac:dyDescent="0.2">
      <c r="A108" s="233" t="s">
        <v>159</v>
      </c>
      <c r="B108" s="233"/>
      <c r="C108" s="233"/>
      <c r="D108" s="233"/>
      <c r="E108" s="233"/>
      <c r="F108" s="233"/>
      <c r="G108" s="13">
        <v>100</v>
      </c>
      <c r="H108" s="27">
        <v>0</v>
      </c>
      <c r="I108" s="27">
        <v>0</v>
      </c>
    </row>
    <row r="109" spans="1:9" ht="21.6" customHeight="1" x14ac:dyDescent="0.2">
      <c r="A109" s="233" t="s">
        <v>160</v>
      </c>
      <c r="B109" s="233"/>
      <c r="C109" s="233"/>
      <c r="D109" s="233"/>
      <c r="E109" s="233"/>
      <c r="F109" s="233"/>
      <c r="G109" s="13">
        <v>101</v>
      </c>
      <c r="H109" s="27">
        <v>0</v>
      </c>
      <c r="I109" s="27">
        <v>0</v>
      </c>
    </row>
    <row r="110" spans="1:9" ht="12.75" customHeight="1" x14ac:dyDescent="0.2">
      <c r="A110" s="233" t="s">
        <v>161</v>
      </c>
      <c r="B110" s="233"/>
      <c r="C110" s="233"/>
      <c r="D110" s="233"/>
      <c r="E110" s="233"/>
      <c r="F110" s="233"/>
      <c r="G110" s="13">
        <v>102</v>
      </c>
      <c r="H110" s="27">
        <v>0</v>
      </c>
      <c r="I110" s="27">
        <v>0</v>
      </c>
    </row>
    <row r="111" spans="1:9" ht="12.75" customHeight="1" x14ac:dyDescent="0.2">
      <c r="A111" s="233" t="s">
        <v>162</v>
      </c>
      <c r="B111" s="233"/>
      <c r="C111" s="233"/>
      <c r="D111" s="233"/>
      <c r="E111" s="233"/>
      <c r="F111" s="233"/>
      <c r="G111" s="13">
        <v>103</v>
      </c>
      <c r="H111" s="27">
        <v>160145</v>
      </c>
      <c r="I111" s="27">
        <v>303427</v>
      </c>
    </row>
    <row r="112" spans="1:9" ht="12.75" customHeight="1" x14ac:dyDescent="0.2">
      <c r="A112" s="233" t="s">
        <v>163</v>
      </c>
      <c r="B112" s="233"/>
      <c r="C112" s="233"/>
      <c r="D112" s="233"/>
      <c r="E112" s="233"/>
      <c r="F112" s="233"/>
      <c r="G112" s="13">
        <v>104</v>
      </c>
      <c r="H112" s="27">
        <v>0</v>
      </c>
      <c r="I112" s="27">
        <v>0</v>
      </c>
    </row>
    <row r="113" spans="1:9" ht="12.75" customHeight="1" x14ac:dyDescent="0.2">
      <c r="A113" s="233" t="s">
        <v>164</v>
      </c>
      <c r="B113" s="233"/>
      <c r="C113" s="233"/>
      <c r="D113" s="233"/>
      <c r="E113" s="233"/>
      <c r="F113" s="233"/>
      <c r="G113" s="13">
        <v>105</v>
      </c>
      <c r="H113" s="27">
        <v>0</v>
      </c>
      <c r="I113" s="27">
        <v>0</v>
      </c>
    </row>
    <row r="114" spans="1:9" ht="12.75" customHeight="1" x14ac:dyDescent="0.2">
      <c r="A114" s="233" t="s">
        <v>165</v>
      </c>
      <c r="B114" s="233"/>
      <c r="C114" s="233"/>
      <c r="D114" s="233"/>
      <c r="E114" s="233"/>
      <c r="F114" s="233"/>
      <c r="G114" s="13">
        <v>106</v>
      </c>
      <c r="H114" s="27">
        <v>0</v>
      </c>
      <c r="I114" s="27">
        <v>0</v>
      </c>
    </row>
    <row r="115" spans="1:9" ht="12.75" customHeight="1" x14ac:dyDescent="0.2">
      <c r="A115" s="233" t="s">
        <v>166</v>
      </c>
      <c r="B115" s="233"/>
      <c r="C115" s="233"/>
      <c r="D115" s="233"/>
      <c r="E115" s="233"/>
      <c r="F115" s="233"/>
      <c r="G115" s="13">
        <v>107</v>
      </c>
      <c r="H115" s="27">
        <v>89827</v>
      </c>
      <c r="I115" s="27">
        <v>3724132</v>
      </c>
    </row>
    <row r="116" spans="1:9" ht="12.75" customHeight="1" x14ac:dyDescent="0.2">
      <c r="A116" s="233" t="s">
        <v>167</v>
      </c>
      <c r="B116" s="233"/>
      <c r="C116" s="233"/>
      <c r="D116" s="233"/>
      <c r="E116" s="233"/>
      <c r="F116" s="233"/>
      <c r="G116" s="13">
        <v>108</v>
      </c>
      <c r="H116" s="27">
        <v>0</v>
      </c>
      <c r="I116" s="27">
        <v>200315</v>
      </c>
    </row>
    <row r="117" spans="1:9" ht="12.75" customHeight="1" x14ac:dyDescent="0.2">
      <c r="A117" s="235" t="s">
        <v>168</v>
      </c>
      <c r="B117" s="235"/>
      <c r="C117" s="235"/>
      <c r="D117" s="235"/>
      <c r="E117" s="235"/>
      <c r="F117" s="235"/>
      <c r="G117" s="14">
        <v>109</v>
      </c>
      <c r="H117" s="28">
        <f>SUM(H118:H131)</f>
        <v>83684370</v>
      </c>
      <c r="I117" s="28">
        <f>SUM(I118:I131)</f>
        <v>124749120</v>
      </c>
    </row>
    <row r="118" spans="1:9" ht="12.75" customHeight="1" x14ac:dyDescent="0.2">
      <c r="A118" s="233" t="s">
        <v>157</v>
      </c>
      <c r="B118" s="233"/>
      <c r="C118" s="233"/>
      <c r="D118" s="233"/>
      <c r="E118" s="233"/>
      <c r="F118" s="233"/>
      <c r="G118" s="13">
        <v>110</v>
      </c>
      <c r="H118" s="27">
        <v>10427638</v>
      </c>
      <c r="I118" s="27">
        <v>20053294</v>
      </c>
    </row>
    <row r="119" spans="1:9" ht="22.15" customHeight="1" x14ac:dyDescent="0.2">
      <c r="A119" s="233" t="s">
        <v>158</v>
      </c>
      <c r="B119" s="233"/>
      <c r="C119" s="233"/>
      <c r="D119" s="233"/>
      <c r="E119" s="233"/>
      <c r="F119" s="233"/>
      <c r="G119" s="13">
        <v>111</v>
      </c>
      <c r="H119" s="27">
        <v>5012440</v>
      </c>
      <c r="I119" s="27">
        <v>23013787</v>
      </c>
    </row>
    <row r="120" spans="1:9" ht="12.75" customHeight="1" x14ac:dyDescent="0.2">
      <c r="A120" s="233" t="s">
        <v>159</v>
      </c>
      <c r="B120" s="233"/>
      <c r="C120" s="233"/>
      <c r="D120" s="233"/>
      <c r="E120" s="233"/>
      <c r="F120" s="233"/>
      <c r="G120" s="13">
        <v>112</v>
      </c>
      <c r="H120" s="27">
        <v>5184256</v>
      </c>
      <c r="I120" s="27">
        <v>4605606</v>
      </c>
    </row>
    <row r="121" spans="1:9" ht="23.45" customHeight="1" x14ac:dyDescent="0.2">
      <c r="A121" s="233" t="s">
        <v>160</v>
      </c>
      <c r="B121" s="233"/>
      <c r="C121" s="233"/>
      <c r="D121" s="233"/>
      <c r="E121" s="233"/>
      <c r="F121" s="233"/>
      <c r="G121" s="13">
        <v>113</v>
      </c>
      <c r="H121" s="27">
        <v>0</v>
      </c>
      <c r="I121" s="27"/>
    </row>
    <row r="122" spans="1:9" ht="12.75" customHeight="1" x14ac:dyDescent="0.2">
      <c r="A122" s="233" t="s">
        <v>161</v>
      </c>
      <c r="B122" s="233"/>
      <c r="C122" s="233"/>
      <c r="D122" s="233"/>
      <c r="E122" s="233"/>
      <c r="F122" s="233"/>
      <c r="G122" s="13">
        <v>114</v>
      </c>
      <c r="H122" s="27">
        <v>0</v>
      </c>
      <c r="I122" s="27"/>
    </row>
    <row r="123" spans="1:9" ht="12.75" customHeight="1" x14ac:dyDescent="0.2">
      <c r="A123" s="233" t="s">
        <v>162</v>
      </c>
      <c r="B123" s="233"/>
      <c r="C123" s="233"/>
      <c r="D123" s="233"/>
      <c r="E123" s="233"/>
      <c r="F123" s="233"/>
      <c r="G123" s="13">
        <v>115</v>
      </c>
      <c r="H123" s="27">
        <v>10484082</v>
      </c>
      <c r="I123" s="27">
        <v>14231290</v>
      </c>
    </row>
    <row r="124" spans="1:9" ht="12.75" customHeight="1" x14ac:dyDescent="0.2">
      <c r="A124" s="233" t="s">
        <v>163</v>
      </c>
      <c r="B124" s="233"/>
      <c r="C124" s="233"/>
      <c r="D124" s="233"/>
      <c r="E124" s="233"/>
      <c r="F124" s="233"/>
      <c r="G124" s="13">
        <v>116</v>
      </c>
      <c r="H124" s="27">
        <v>23664763</v>
      </c>
      <c r="I124" s="27">
        <v>25114701</v>
      </c>
    </row>
    <row r="125" spans="1:9" ht="12.75" customHeight="1" x14ac:dyDescent="0.2">
      <c r="A125" s="233" t="s">
        <v>164</v>
      </c>
      <c r="B125" s="233"/>
      <c r="C125" s="233"/>
      <c r="D125" s="233"/>
      <c r="E125" s="233"/>
      <c r="F125" s="233"/>
      <c r="G125" s="13">
        <v>117</v>
      </c>
      <c r="H125" s="27">
        <v>23461730</v>
      </c>
      <c r="I125" s="27">
        <v>29283149</v>
      </c>
    </row>
    <row r="126" spans="1:9" x14ac:dyDescent="0.2">
      <c r="A126" s="233" t="s">
        <v>165</v>
      </c>
      <c r="B126" s="233"/>
      <c r="C126" s="233"/>
      <c r="D126" s="233"/>
      <c r="E126" s="233"/>
      <c r="F126" s="233"/>
      <c r="G126" s="13">
        <v>118</v>
      </c>
      <c r="H126" s="27">
        <v>0</v>
      </c>
      <c r="I126" s="27"/>
    </row>
    <row r="127" spans="1:9" x14ac:dyDescent="0.2">
      <c r="A127" s="233" t="s">
        <v>169</v>
      </c>
      <c r="B127" s="233"/>
      <c r="C127" s="233"/>
      <c r="D127" s="233"/>
      <c r="E127" s="233"/>
      <c r="F127" s="233"/>
      <c r="G127" s="13">
        <v>119</v>
      </c>
      <c r="H127" s="27">
        <v>3295520</v>
      </c>
      <c r="I127" s="27">
        <v>4387764</v>
      </c>
    </row>
    <row r="128" spans="1:9" x14ac:dyDescent="0.2">
      <c r="A128" s="233" t="s">
        <v>170</v>
      </c>
      <c r="B128" s="233"/>
      <c r="C128" s="233"/>
      <c r="D128" s="233"/>
      <c r="E128" s="233"/>
      <c r="F128" s="233"/>
      <c r="G128" s="13">
        <v>120</v>
      </c>
      <c r="H128" s="27">
        <v>1937210</v>
      </c>
      <c r="I128" s="27">
        <v>2264037</v>
      </c>
    </row>
    <row r="129" spans="1:9" x14ac:dyDescent="0.2">
      <c r="A129" s="233" t="s">
        <v>171</v>
      </c>
      <c r="B129" s="233"/>
      <c r="C129" s="233"/>
      <c r="D129" s="233"/>
      <c r="E129" s="233"/>
      <c r="F129" s="233"/>
      <c r="G129" s="13">
        <v>121</v>
      </c>
      <c r="H129" s="27">
        <v>28581</v>
      </c>
      <c r="I129" s="27">
        <v>25178</v>
      </c>
    </row>
    <row r="130" spans="1:9" x14ac:dyDescent="0.2">
      <c r="A130" s="233" t="s">
        <v>172</v>
      </c>
      <c r="B130" s="233"/>
      <c r="C130" s="233"/>
      <c r="D130" s="233"/>
      <c r="E130" s="233"/>
      <c r="F130" s="233"/>
      <c r="G130" s="13">
        <v>122</v>
      </c>
      <c r="H130" s="27">
        <v>0</v>
      </c>
      <c r="I130" s="27"/>
    </row>
    <row r="131" spans="1:9" x14ac:dyDescent="0.2">
      <c r="A131" s="233" t="s">
        <v>173</v>
      </c>
      <c r="B131" s="233"/>
      <c r="C131" s="233"/>
      <c r="D131" s="233"/>
      <c r="E131" s="233"/>
      <c r="F131" s="233"/>
      <c r="G131" s="13">
        <v>123</v>
      </c>
      <c r="H131" s="27">
        <v>188150</v>
      </c>
      <c r="I131" s="27">
        <v>1770314</v>
      </c>
    </row>
    <row r="132" spans="1:9" ht="22.15" customHeight="1" x14ac:dyDescent="0.2">
      <c r="A132" s="234" t="s">
        <v>174</v>
      </c>
      <c r="B132" s="234"/>
      <c r="C132" s="234"/>
      <c r="D132" s="234"/>
      <c r="E132" s="234"/>
      <c r="F132" s="234"/>
      <c r="G132" s="13">
        <v>124</v>
      </c>
      <c r="H132" s="27">
        <v>5359031</v>
      </c>
      <c r="I132" s="27">
        <v>14779617</v>
      </c>
    </row>
    <row r="133" spans="1:9" x14ac:dyDescent="0.2">
      <c r="A133" s="235" t="s">
        <v>175</v>
      </c>
      <c r="B133" s="235"/>
      <c r="C133" s="235"/>
      <c r="D133" s="235"/>
      <c r="E133" s="235"/>
      <c r="F133" s="235"/>
      <c r="G133" s="14">
        <v>125</v>
      </c>
      <c r="H133" s="28">
        <f>H75+H98+H105+H117+H132</f>
        <v>359776266</v>
      </c>
      <c r="I133" s="28">
        <f>I75+I98+I105+I117+I132</f>
        <v>486927093</v>
      </c>
    </row>
    <row r="134" spans="1:9" x14ac:dyDescent="0.2">
      <c r="A134" s="234" t="s">
        <v>176</v>
      </c>
      <c r="B134" s="234"/>
      <c r="C134" s="234"/>
      <c r="D134" s="234"/>
      <c r="E134" s="234"/>
      <c r="F134" s="234"/>
      <c r="G134" s="13">
        <v>126</v>
      </c>
      <c r="H134" s="27">
        <v>384096854</v>
      </c>
      <c r="I134" s="27">
        <v>648895884</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H89" sqref="H89:K89"/>
    </sheetView>
  </sheetViews>
  <sheetFormatPr defaultRowHeight="12.75" x14ac:dyDescent="0.2"/>
  <cols>
    <col min="1" max="7" width="9.140625" style="1"/>
    <col min="8" max="11" width="14.7109375" style="30"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70" t="s">
        <v>177</v>
      </c>
      <c r="B1" s="241"/>
      <c r="C1" s="241"/>
      <c r="D1" s="241"/>
      <c r="E1" s="241"/>
      <c r="F1" s="241"/>
      <c r="G1" s="241"/>
      <c r="H1" s="241"/>
      <c r="I1" s="241"/>
    </row>
    <row r="2" spans="1:11" x14ac:dyDescent="0.2">
      <c r="A2" s="269" t="s">
        <v>534</v>
      </c>
      <c r="B2" s="243"/>
      <c r="C2" s="243"/>
      <c r="D2" s="243"/>
      <c r="E2" s="243"/>
      <c r="F2" s="243"/>
      <c r="G2" s="243"/>
      <c r="H2" s="243"/>
      <c r="I2" s="243"/>
      <c r="J2" s="97"/>
      <c r="K2" s="97"/>
    </row>
    <row r="3" spans="1:11" x14ac:dyDescent="0.2">
      <c r="A3" s="274" t="s">
        <v>61</v>
      </c>
      <c r="B3" s="275"/>
      <c r="C3" s="275"/>
      <c r="D3" s="275"/>
      <c r="E3" s="275"/>
      <c r="F3" s="275"/>
      <c r="G3" s="275"/>
      <c r="H3" s="275"/>
      <c r="I3" s="275"/>
      <c r="J3" s="276"/>
      <c r="K3" s="276"/>
    </row>
    <row r="4" spans="1:11" x14ac:dyDescent="0.2">
      <c r="A4" s="277" t="s">
        <v>490</v>
      </c>
      <c r="B4" s="278"/>
      <c r="C4" s="278"/>
      <c r="D4" s="278"/>
      <c r="E4" s="278"/>
      <c r="F4" s="278"/>
      <c r="G4" s="278"/>
      <c r="H4" s="278"/>
      <c r="I4" s="278"/>
      <c r="J4" s="279"/>
      <c r="K4" s="279"/>
    </row>
    <row r="5" spans="1:11" ht="22.15" customHeight="1" x14ac:dyDescent="0.2">
      <c r="A5" s="271" t="s">
        <v>62</v>
      </c>
      <c r="B5" s="251"/>
      <c r="C5" s="251"/>
      <c r="D5" s="251"/>
      <c r="E5" s="251"/>
      <c r="F5" s="251"/>
      <c r="G5" s="271" t="s">
        <v>178</v>
      </c>
      <c r="H5" s="272" t="s">
        <v>179</v>
      </c>
      <c r="I5" s="273"/>
      <c r="J5" s="272" t="s">
        <v>180</v>
      </c>
      <c r="K5" s="273"/>
    </row>
    <row r="6" spans="1:11" x14ac:dyDescent="0.2">
      <c r="A6" s="251"/>
      <c r="B6" s="251"/>
      <c r="C6" s="251"/>
      <c r="D6" s="251"/>
      <c r="E6" s="251"/>
      <c r="F6" s="251"/>
      <c r="G6" s="251"/>
      <c r="H6" s="16" t="s">
        <v>181</v>
      </c>
      <c r="I6" s="16" t="s">
        <v>182</v>
      </c>
      <c r="J6" s="16" t="s">
        <v>181</v>
      </c>
      <c r="K6" s="16" t="s">
        <v>182</v>
      </c>
    </row>
    <row r="7" spans="1:11" x14ac:dyDescent="0.2">
      <c r="A7" s="280">
        <v>1</v>
      </c>
      <c r="B7" s="249"/>
      <c r="C7" s="249"/>
      <c r="D7" s="249"/>
      <c r="E7" s="249"/>
      <c r="F7" s="249"/>
      <c r="G7" s="15">
        <v>2</v>
      </c>
      <c r="H7" s="16">
        <v>3</v>
      </c>
      <c r="I7" s="16">
        <v>4</v>
      </c>
      <c r="J7" s="16">
        <v>5</v>
      </c>
      <c r="K7" s="16">
        <v>6</v>
      </c>
    </row>
    <row r="8" spans="1:11" x14ac:dyDescent="0.2">
      <c r="A8" s="263" t="s">
        <v>183</v>
      </c>
      <c r="B8" s="264"/>
      <c r="C8" s="264"/>
      <c r="D8" s="264"/>
      <c r="E8" s="264"/>
      <c r="F8" s="264"/>
      <c r="G8" s="14">
        <v>1</v>
      </c>
      <c r="H8" s="98">
        <f>SUM(H9:H13)</f>
        <v>134586103</v>
      </c>
      <c r="I8" s="98">
        <f>SUM(I9:I13)</f>
        <v>86903659</v>
      </c>
      <c r="J8" s="98">
        <f>SUM(J9:J13)</f>
        <v>292332406</v>
      </c>
      <c r="K8" s="98">
        <f>SUM(K9:K13)</f>
        <v>132070197</v>
      </c>
    </row>
    <row r="9" spans="1:11" x14ac:dyDescent="0.2">
      <c r="A9" s="233" t="s">
        <v>184</v>
      </c>
      <c r="B9" s="233"/>
      <c r="C9" s="233"/>
      <c r="D9" s="233"/>
      <c r="E9" s="233"/>
      <c r="F9" s="233"/>
      <c r="G9" s="13">
        <v>2</v>
      </c>
      <c r="H9" s="27">
        <v>52425548</v>
      </c>
      <c r="I9" s="27">
        <v>28670858</v>
      </c>
      <c r="J9" s="27">
        <v>114740911</v>
      </c>
      <c r="K9" s="27">
        <v>54917208</v>
      </c>
    </row>
    <row r="10" spans="1:11" x14ac:dyDescent="0.2">
      <c r="A10" s="233" t="s">
        <v>185</v>
      </c>
      <c r="B10" s="233"/>
      <c r="C10" s="233"/>
      <c r="D10" s="233"/>
      <c r="E10" s="233"/>
      <c r="F10" s="233"/>
      <c r="G10" s="13">
        <v>3</v>
      </c>
      <c r="H10" s="27">
        <v>80348463</v>
      </c>
      <c r="I10" s="27">
        <v>56656945</v>
      </c>
      <c r="J10" s="27">
        <v>171411882</v>
      </c>
      <c r="K10" s="27">
        <v>75293335</v>
      </c>
    </row>
    <row r="11" spans="1:11" x14ac:dyDescent="0.2">
      <c r="A11" s="233" t="s">
        <v>186</v>
      </c>
      <c r="B11" s="233"/>
      <c r="C11" s="233"/>
      <c r="D11" s="233"/>
      <c r="E11" s="233"/>
      <c r="F11" s="233"/>
      <c r="G11" s="13">
        <v>4</v>
      </c>
      <c r="H11" s="27">
        <v>0</v>
      </c>
      <c r="I11" s="27">
        <v>0</v>
      </c>
      <c r="J11" s="27">
        <v>0</v>
      </c>
      <c r="K11" s="27">
        <v>0</v>
      </c>
    </row>
    <row r="12" spans="1:11" x14ac:dyDescent="0.2">
      <c r="A12" s="233" t="s">
        <v>187</v>
      </c>
      <c r="B12" s="233"/>
      <c r="C12" s="233"/>
      <c r="D12" s="233"/>
      <c r="E12" s="233"/>
      <c r="F12" s="233"/>
      <c r="G12" s="13">
        <v>5</v>
      </c>
      <c r="H12" s="27">
        <v>23407</v>
      </c>
      <c r="I12" s="27">
        <v>902</v>
      </c>
      <c r="J12" s="27">
        <v>3595054</v>
      </c>
      <c r="K12" s="27">
        <v>878301</v>
      </c>
    </row>
    <row r="13" spans="1:11" x14ac:dyDescent="0.2">
      <c r="A13" s="233" t="s">
        <v>188</v>
      </c>
      <c r="B13" s="233"/>
      <c r="C13" s="233"/>
      <c r="D13" s="233"/>
      <c r="E13" s="233"/>
      <c r="F13" s="233"/>
      <c r="G13" s="13">
        <v>6</v>
      </c>
      <c r="H13" s="27">
        <v>1788685</v>
      </c>
      <c r="I13" s="27">
        <v>1574954</v>
      </c>
      <c r="J13" s="27">
        <v>2584559</v>
      </c>
      <c r="K13" s="27">
        <v>981353</v>
      </c>
    </row>
    <row r="14" spans="1:11" ht="22.15" customHeight="1" x14ac:dyDescent="0.2">
      <c r="A14" s="263" t="s">
        <v>189</v>
      </c>
      <c r="B14" s="264"/>
      <c r="C14" s="264"/>
      <c r="D14" s="264"/>
      <c r="E14" s="264"/>
      <c r="F14" s="264"/>
      <c r="G14" s="14">
        <v>7</v>
      </c>
      <c r="H14" s="98">
        <f>H15+H16+H20+H24+H25+H26+H29+H36</f>
        <v>105847717</v>
      </c>
      <c r="I14" s="98">
        <f>I15+I16+I20+I24+I25+I26+I29+I36</f>
        <v>70969634</v>
      </c>
      <c r="J14" s="98">
        <f>J15+J16+J20+J24+J25+J26+J29+J36</f>
        <v>214934230</v>
      </c>
      <c r="K14" s="98">
        <f>K15+K16+K20+K24+K25+K26+K29+K36</f>
        <v>89904624</v>
      </c>
    </row>
    <row r="15" spans="1:11" x14ac:dyDescent="0.2">
      <c r="A15" s="233" t="s">
        <v>190</v>
      </c>
      <c r="B15" s="233"/>
      <c r="C15" s="233"/>
      <c r="D15" s="233"/>
      <c r="E15" s="233"/>
      <c r="F15" s="233"/>
      <c r="G15" s="13">
        <v>8</v>
      </c>
      <c r="H15" s="27">
        <v>0</v>
      </c>
      <c r="I15" s="27">
        <v>0</v>
      </c>
      <c r="J15" s="27">
        <v>0</v>
      </c>
      <c r="K15" s="27">
        <v>0</v>
      </c>
    </row>
    <row r="16" spans="1:11" x14ac:dyDescent="0.2">
      <c r="A16" s="237" t="s">
        <v>191</v>
      </c>
      <c r="B16" s="237"/>
      <c r="C16" s="237"/>
      <c r="D16" s="237"/>
      <c r="E16" s="237"/>
      <c r="F16" s="237"/>
      <c r="G16" s="14">
        <v>9</v>
      </c>
      <c r="H16" s="98">
        <f>SUM(H17:H19)</f>
        <v>73794074</v>
      </c>
      <c r="I16" s="98">
        <f>SUM(I17:I19)</f>
        <v>52020249</v>
      </c>
      <c r="J16" s="98">
        <f>SUM(J17:J19)</f>
        <v>167499458</v>
      </c>
      <c r="K16" s="98">
        <f>SUM(K17:K19)</f>
        <v>71047260</v>
      </c>
    </row>
    <row r="17" spans="1:11" x14ac:dyDescent="0.2">
      <c r="A17" s="265" t="s">
        <v>192</v>
      </c>
      <c r="B17" s="265"/>
      <c r="C17" s="265"/>
      <c r="D17" s="265"/>
      <c r="E17" s="265"/>
      <c r="F17" s="265"/>
      <c r="G17" s="13">
        <v>10</v>
      </c>
      <c r="H17" s="27">
        <v>832866</v>
      </c>
      <c r="I17" s="27">
        <v>590325</v>
      </c>
      <c r="J17" s="27">
        <v>1212347</v>
      </c>
      <c r="K17" s="27">
        <v>377074</v>
      </c>
    </row>
    <row r="18" spans="1:11" x14ac:dyDescent="0.2">
      <c r="A18" s="265" t="s">
        <v>193</v>
      </c>
      <c r="B18" s="265"/>
      <c r="C18" s="265"/>
      <c r="D18" s="265"/>
      <c r="E18" s="265"/>
      <c r="F18" s="265"/>
      <c r="G18" s="13">
        <v>11</v>
      </c>
      <c r="H18" s="27">
        <v>69465133</v>
      </c>
      <c r="I18" s="27">
        <v>50283427</v>
      </c>
      <c r="J18" s="27">
        <v>160525551</v>
      </c>
      <c r="K18" s="27">
        <v>69123323</v>
      </c>
    </row>
    <row r="19" spans="1:11" x14ac:dyDescent="0.2">
      <c r="A19" s="265" t="s">
        <v>194</v>
      </c>
      <c r="B19" s="265"/>
      <c r="C19" s="265"/>
      <c r="D19" s="265"/>
      <c r="E19" s="265"/>
      <c r="F19" s="265"/>
      <c r="G19" s="13">
        <v>12</v>
      </c>
      <c r="H19" s="27">
        <v>3496075</v>
      </c>
      <c r="I19" s="27">
        <v>1146497</v>
      </c>
      <c r="J19" s="27">
        <v>5761560</v>
      </c>
      <c r="K19" s="27">
        <v>1546863</v>
      </c>
    </row>
    <row r="20" spans="1:11" x14ac:dyDescent="0.2">
      <c r="A20" s="237" t="s">
        <v>195</v>
      </c>
      <c r="B20" s="237"/>
      <c r="C20" s="237"/>
      <c r="D20" s="237"/>
      <c r="E20" s="237"/>
      <c r="F20" s="237"/>
      <c r="G20" s="14">
        <v>13</v>
      </c>
      <c r="H20" s="98">
        <f>SUM(H21:H23)</f>
        <v>15282799</v>
      </c>
      <c r="I20" s="98">
        <f>SUM(I21:I23)</f>
        <v>8271829</v>
      </c>
      <c r="J20" s="98">
        <f>SUM(J21:J23)</f>
        <v>26497046</v>
      </c>
      <c r="K20" s="98">
        <f>SUM(K21:K23)</f>
        <v>10020521</v>
      </c>
    </row>
    <row r="21" spans="1:11" x14ac:dyDescent="0.2">
      <c r="A21" s="265" t="s">
        <v>196</v>
      </c>
      <c r="B21" s="265"/>
      <c r="C21" s="265"/>
      <c r="D21" s="265"/>
      <c r="E21" s="265"/>
      <c r="F21" s="265"/>
      <c r="G21" s="13">
        <v>14</v>
      </c>
      <c r="H21" s="27">
        <v>9129398</v>
      </c>
      <c r="I21" s="27">
        <v>4959656</v>
      </c>
      <c r="J21" s="27">
        <v>15952239</v>
      </c>
      <c r="K21" s="27">
        <v>6261861</v>
      </c>
    </row>
    <row r="22" spans="1:11" x14ac:dyDescent="0.2">
      <c r="A22" s="265" t="s">
        <v>197</v>
      </c>
      <c r="B22" s="265"/>
      <c r="C22" s="265"/>
      <c r="D22" s="265"/>
      <c r="E22" s="265"/>
      <c r="F22" s="265"/>
      <c r="G22" s="13">
        <v>15</v>
      </c>
      <c r="H22" s="27">
        <v>4231179</v>
      </c>
      <c r="I22" s="27">
        <v>2337105</v>
      </c>
      <c r="J22" s="27">
        <v>7123622</v>
      </c>
      <c r="K22" s="27">
        <v>2566228</v>
      </c>
    </row>
    <row r="23" spans="1:11" x14ac:dyDescent="0.2">
      <c r="A23" s="265" t="s">
        <v>198</v>
      </c>
      <c r="B23" s="265"/>
      <c r="C23" s="265"/>
      <c r="D23" s="265"/>
      <c r="E23" s="265"/>
      <c r="F23" s="265"/>
      <c r="G23" s="13">
        <v>16</v>
      </c>
      <c r="H23" s="27">
        <v>1922222</v>
      </c>
      <c r="I23" s="27">
        <v>975068</v>
      </c>
      <c r="J23" s="27">
        <v>3421185</v>
      </c>
      <c r="K23" s="27">
        <v>1192432</v>
      </c>
    </row>
    <row r="24" spans="1:11" x14ac:dyDescent="0.2">
      <c r="A24" s="233" t="s">
        <v>199</v>
      </c>
      <c r="B24" s="233"/>
      <c r="C24" s="233"/>
      <c r="D24" s="233"/>
      <c r="E24" s="233"/>
      <c r="F24" s="233"/>
      <c r="G24" s="13">
        <v>17</v>
      </c>
      <c r="H24" s="27">
        <v>1656258</v>
      </c>
      <c r="I24" s="27">
        <v>537915</v>
      </c>
      <c r="J24" s="27">
        <v>3432127</v>
      </c>
      <c r="K24" s="27">
        <v>894202</v>
      </c>
    </row>
    <row r="25" spans="1:11" x14ac:dyDescent="0.2">
      <c r="A25" s="233" t="s">
        <v>200</v>
      </c>
      <c r="B25" s="233"/>
      <c r="C25" s="233"/>
      <c r="D25" s="233"/>
      <c r="E25" s="233"/>
      <c r="F25" s="233"/>
      <c r="G25" s="13">
        <v>18</v>
      </c>
      <c r="H25" s="27">
        <v>9442898</v>
      </c>
      <c r="I25" s="27">
        <v>4531068</v>
      </c>
      <c r="J25" s="27">
        <v>15150876</v>
      </c>
      <c r="K25" s="27">
        <v>5639447</v>
      </c>
    </row>
    <row r="26" spans="1:11" x14ac:dyDescent="0.2">
      <c r="A26" s="237" t="s">
        <v>201</v>
      </c>
      <c r="B26" s="237"/>
      <c r="C26" s="237"/>
      <c r="D26" s="237"/>
      <c r="E26" s="237"/>
      <c r="F26" s="237"/>
      <c r="G26" s="14">
        <v>19</v>
      </c>
      <c r="H26" s="98">
        <f>H27+H28</f>
        <v>3987706</v>
      </c>
      <c r="I26" s="98">
        <f>I27+I28</f>
        <v>3987586</v>
      </c>
      <c r="J26" s="98">
        <f>J27+J28</f>
        <v>1259366</v>
      </c>
      <c r="K26" s="98">
        <f>K27+K28</f>
        <v>1259366</v>
      </c>
    </row>
    <row r="27" spans="1:11" x14ac:dyDescent="0.2">
      <c r="A27" s="265" t="s">
        <v>202</v>
      </c>
      <c r="B27" s="265"/>
      <c r="C27" s="265"/>
      <c r="D27" s="265"/>
      <c r="E27" s="265"/>
      <c r="F27" s="265"/>
      <c r="G27" s="13">
        <v>20</v>
      </c>
      <c r="H27" s="27">
        <v>2473494</v>
      </c>
      <c r="I27" s="27">
        <v>2473374</v>
      </c>
      <c r="J27" s="27">
        <v>8454</v>
      </c>
      <c r="K27" s="27">
        <v>8454</v>
      </c>
    </row>
    <row r="28" spans="1:11" x14ac:dyDescent="0.2">
      <c r="A28" s="265" t="s">
        <v>203</v>
      </c>
      <c r="B28" s="265"/>
      <c r="C28" s="265"/>
      <c r="D28" s="265"/>
      <c r="E28" s="265"/>
      <c r="F28" s="265"/>
      <c r="G28" s="13">
        <v>21</v>
      </c>
      <c r="H28" s="27">
        <v>1514212</v>
      </c>
      <c r="I28" s="27">
        <v>1514212</v>
      </c>
      <c r="J28" s="27">
        <v>1250912</v>
      </c>
      <c r="K28" s="27">
        <v>1250912</v>
      </c>
    </row>
    <row r="29" spans="1:11" x14ac:dyDescent="0.2">
      <c r="A29" s="237" t="s">
        <v>204</v>
      </c>
      <c r="B29" s="237"/>
      <c r="C29" s="237"/>
      <c r="D29" s="237"/>
      <c r="E29" s="237"/>
      <c r="F29" s="237"/>
      <c r="G29" s="14">
        <v>22</v>
      </c>
      <c r="H29" s="98">
        <f>SUM(H30:H35)</f>
        <v>1414440</v>
      </c>
      <c r="I29" s="98">
        <f>SUM(I30:I35)</f>
        <v>1414440</v>
      </c>
      <c r="J29" s="98">
        <f>SUM(J30:J35)</f>
        <v>181708</v>
      </c>
      <c r="K29" s="98">
        <f>SUM(K30:K35)</f>
        <v>181708</v>
      </c>
    </row>
    <row r="30" spans="1:11" x14ac:dyDescent="0.2">
      <c r="A30" s="265" t="s">
        <v>205</v>
      </c>
      <c r="B30" s="265"/>
      <c r="C30" s="265"/>
      <c r="D30" s="265"/>
      <c r="E30" s="265"/>
      <c r="F30" s="265"/>
      <c r="G30" s="13">
        <v>23</v>
      </c>
      <c r="H30" s="27">
        <v>351745</v>
      </c>
      <c r="I30" s="27">
        <v>351745</v>
      </c>
      <c r="J30" s="27">
        <v>181708</v>
      </c>
      <c r="K30" s="27">
        <v>181708</v>
      </c>
    </row>
    <row r="31" spans="1:11" x14ac:dyDescent="0.2">
      <c r="A31" s="265" t="s">
        <v>206</v>
      </c>
      <c r="B31" s="265"/>
      <c r="C31" s="265"/>
      <c r="D31" s="265"/>
      <c r="E31" s="265"/>
      <c r="F31" s="265"/>
      <c r="G31" s="13">
        <v>24</v>
      </c>
      <c r="H31" s="27">
        <v>0</v>
      </c>
      <c r="I31" s="27">
        <v>0</v>
      </c>
      <c r="J31" s="27">
        <v>0</v>
      </c>
      <c r="K31" s="27">
        <v>0</v>
      </c>
    </row>
    <row r="32" spans="1:11" x14ac:dyDescent="0.2">
      <c r="A32" s="265" t="s">
        <v>207</v>
      </c>
      <c r="B32" s="265"/>
      <c r="C32" s="265"/>
      <c r="D32" s="265"/>
      <c r="E32" s="265"/>
      <c r="F32" s="265"/>
      <c r="G32" s="13">
        <v>25</v>
      </c>
      <c r="H32" s="27">
        <v>0</v>
      </c>
      <c r="I32" s="27">
        <v>0</v>
      </c>
      <c r="J32" s="27">
        <v>0</v>
      </c>
      <c r="K32" s="27">
        <v>0</v>
      </c>
    </row>
    <row r="33" spans="1:11" x14ac:dyDescent="0.2">
      <c r="A33" s="265" t="s">
        <v>208</v>
      </c>
      <c r="B33" s="265"/>
      <c r="C33" s="265"/>
      <c r="D33" s="265"/>
      <c r="E33" s="265"/>
      <c r="F33" s="265"/>
      <c r="G33" s="13">
        <v>26</v>
      </c>
      <c r="H33" s="27">
        <v>0</v>
      </c>
      <c r="I33" s="27">
        <v>0</v>
      </c>
      <c r="J33" s="27">
        <v>0</v>
      </c>
      <c r="K33" s="27">
        <v>0</v>
      </c>
    </row>
    <row r="34" spans="1:11" x14ac:dyDescent="0.2">
      <c r="A34" s="265" t="s">
        <v>209</v>
      </c>
      <c r="B34" s="265"/>
      <c r="C34" s="265"/>
      <c r="D34" s="265"/>
      <c r="E34" s="265"/>
      <c r="F34" s="265"/>
      <c r="G34" s="13">
        <v>27</v>
      </c>
      <c r="H34" s="27">
        <v>1062695</v>
      </c>
      <c r="I34" s="27">
        <v>1062695</v>
      </c>
      <c r="J34" s="27">
        <v>0</v>
      </c>
      <c r="K34" s="27">
        <v>0</v>
      </c>
    </row>
    <row r="35" spans="1:11" x14ac:dyDescent="0.2">
      <c r="A35" s="265" t="s">
        <v>210</v>
      </c>
      <c r="B35" s="265"/>
      <c r="C35" s="265"/>
      <c r="D35" s="265"/>
      <c r="E35" s="265"/>
      <c r="F35" s="265"/>
      <c r="G35" s="13">
        <v>28</v>
      </c>
      <c r="H35" s="27">
        <v>0</v>
      </c>
      <c r="I35" s="27">
        <v>0</v>
      </c>
      <c r="J35" s="27">
        <v>0</v>
      </c>
      <c r="K35" s="27">
        <v>0</v>
      </c>
    </row>
    <row r="36" spans="1:11" x14ac:dyDescent="0.2">
      <c r="A36" s="233" t="s">
        <v>211</v>
      </c>
      <c r="B36" s="233"/>
      <c r="C36" s="233"/>
      <c r="D36" s="233"/>
      <c r="E36" s="233"/>
      <c r="F36" s="233"/>
      <c r="G36" s="13">
        <v>29</v>
      </c>
      <c r="H36" s="27">
        <v>269542</v>
      </c>
      <c r="I36" s="27">
        <v>206547</v>
      </c>
      <c r="J36" s="27">
        <v>913649</v>
      </c>
      <c r="K36" s="27">
        <v>862120</v>
      </c>
    </row>
    <row r="37" spans="1:11" x14ac:dyDescent="0.2">
      <c r="A37" s="263" t="s">
        <v>212</v>
      </c>
      <c r="B37" s="264"/>
      <c r="C37" s="264"/>
      <c r="D37" s="264"/>
      <c r="E37" s="264"/>
      <c r="F37" s="264"/>
      <c r="G37" s="14">
        <v>30</v>
      </c>
      <c r="H37" s="98">
        <f>SUM(H38:H47)</f>
        <v>2944768</v>
      </c>
      <c r="I37" s="98">
        <f>SUM(I38:I47)</f>
        <v>918421</v>
      </c>
      <c r="J37" s="98">
        <f>SUM(J38:J47)</f>
        <v>2405370</v>
      </c>
      <c r="K37" s="98">
        <f>SUM(K38:K47)</f>
        <v>1331759</v>
      </c>
    </row>
    <row r="38" spans="1:11" ht="23.45" customHeight="1" x14ac:dyDescent="0.2">
      <c r="A38" s="233" t="s">
        <v>213</v>
      </c>
      <c r="B38" s="233"/>
      <c r="C38" s="233"/>
      <c r="D38" s="233"/>
      <c r="E38" s="233"/>
      <c r="F38" s="233"/>
      <c r="G38" s="13">
        <v>31</v>
      </c>
      <c r="H38" s="27">
        <v>0</v>
      </c>
      <c r="I38" s="27">
        <v>0</v>
      </c>
      <c r="J38" s="27">
        <v>0</v>
      </c>
      <c r="K38" s="27">
        <v>0</v>
      </c>
    </row>
    <row r="39" spans="1:11" ht="25.15" customHeight="1" x14ac:dyDescent="0.2">
      <c r="A39" s="233" t="s">
        <v>214</v>
      </c>
      <c r="B39" s="233"/>
      <c r="C39" s="233"/>
      <c r="D39" s="233"/>
      <c r="E39" s="233"/>
      <c r="F39" s="233"/>
      <c r="G39" s="13">
        <v>32</v>
      </c>
      <c r="H39" s="27">
        <v>0</v>
      </c>
      <c r="I39" s="27">
        <v>0</v>
      </c>
      <c r="J39" s="27">
        <v>0</v>
      </c>
      <c r="K39" s="27">
        <v>0</v>
      </c>
    </row>
    <row r="40" spans="1:11" ht="25.15" customHeight="1" x14ac:dyDescent="0.2">
      <c r="A40" s="233" t="s">
        <v>215</v>
      </c>
      <c r="B40" s="233"/>
      <c r="C40" s="233"/>
      <c r="D40" s="233"/>
      <c r="E40" s="233"/>
      <c r="F40" s="233"/>
      <c r="G40" s="13">
        <v>33</v>
      </c>
      <c r="H40" s="27">
        <v>0</v>
      </c>
      <c r="I40" s="27">
        <v>0</v>
      </c>
      <c r="J40" s="27">
        <v>0</v>
      </c>
      <c r="K40" s="27">
        <v>0</v>
      </c>
    </row>
    <row r="41" spans="1:11" ht="25.15" customHeight="1" x14ac:dyDescent="0.2">
      <c r="A41" s="233" t="s">
        <v>216</v>
      </c>
      <c r="B41" s="233"/>
      <c r="C41" s="233"/>
      <c r="D41" s="233"/>
      <c r="E41" s="233"/>
      <c r="F41" s="233"/>
      <c r="G41" s="13">
        <v>34</v>
      </c>
      <c r="H41" s="27">
        <v>1543624</v>
      </c>
      <c r="I41" s="27">
        <v>403404</v>
      </c>
      <c r="J41" s="27">
        <v>628074</v>
      </c>
      <c r="K41" s="27">
        <v>237913</v>
      </c>
    </row>
    <row r="42" spans="1:11" ht="25.15" customHeight="1" x14ac:dyDescent="0.2">
      <c r="A42" s="233" t="s">
        <v>217</v>
      </c>
      <c r="B42" s="233"/>
      <c r="C42" s="233"/>
      <c r="D42" s="233"/>
      <c r="E42" s="233"/>
      <c r="F42" s="233"/>
      <c r="G42" s="13">
        <v>35</v>
      </c>
      <c r="H42" s="27">
        <v>23784</v>
      </c>
      <c r="I42" s="27">
        <v>0</v>
      </c>
      <c r="J42" s="27">
        <v>87377</v>
      </c>
      <c r="K42" s="27">
        <v>9619</v>
      </c>
    </row>
    <row r="43" spans="1:11" x14ac:dyDescent="0.2">
      <c r="A43" s="233" t="s">
        <v>218</v>
      </c>
      <c r="B43" s="233"/>
      <c r="C43" s="233"/>
      <c r="D43" s="233"/>
      <c r="E43" s="233"/>
      <c r="F43" s="233"/>
      <c r="G43" s="13">
        <v>36</v>
      </c>
      <c r="H43" s="27">
        <v>0</v>
      </c>
      <c r="I43" s="27">
        <v>2</v>
      </c>
      <c r="J43" s="27">
        <v>70732</v>
      </c>
      <c r="K43" s="27">
        <v>13421</v>
      </c>
    </row>
    <row r="44" spans="1:11" x14ac:dyDescent="0.2">
      <c r="A44" s="233" t="s">
        <v>219</v>
      </c>
      <c r="B44" s="233"/>
      <c r="C44" s="233"/>
      <c r="D44" s="233"/>
      <c r="E44" s="233"/>
      <c r="F44" s="233"/>
      <c r="G44" s="13">
        <v>37</v>
      </c>
      <c r="H44" s="27">
        <v>735994</v>
      </c>
      <c r="I44" s="27">
        <v>92736</v>
      </c>
      <c r="J44" s="27">
        <v>259081</v>
      </c>
      <c r="K44" s="27">
        <v>86638</v>
      </c>
    </row>
    <row r="45" spans="1:11" x14ac:dyDescent="0.2">
      <c r="A45" s="233" t="s">
        <v>220</v>
      </c>
      <c r="B45" s="233"/>
      <c r="C45" s="233"/>
      <c r="D45" s="233"/>
      <c r="E45" s="233"/>
      <c r="F45" s="233"/>
      <c r="G45" s="13">
        <v>38</v>
      </c>
      <c r="H45" s="27">
        <v>212722</v>
      </c>
      <c r="I45" s="27">
        <v>207365</v>
      </c>
      <c r="J45" s="27">
        <v>596337</v>
      </c>
      <c r="K45" s="27">
        <v>247221</v>
      </c>
    </row>
    <row r="46" spans="1:11" x14ac:dyDescent="0.2">
      <c r="A46" s="233" t="s">
        <v>221</v>
      </c>
      <c r="B46" s="233"/>
      <c r="C46" s="233"/>
      <c r="D46" s="233"/>
      <c r="E46" s="233"/>
      <c r="F46" s="233"/>
      <c r="G46" s="13">
        <v>39</v>
      </c>
      <c r="H46" s="27">
        <v>389813</v>
      </c>
      <c r="I46" s="27">
        <v>214914</v>
      </c>
      <c r="J46" s="27">
        <v>763769</v>
      </c>
      <c r="K46" s="27">
        <v>736947</v>
      </c>
    </row>
    <row r="47" spans="1:11" x14ac:dyDescent="0.2">
      <c r="A47" s="233" t="s">
        <v>222</v>
      </c>
      <c r="B47" s="233"/>
      <c r="C47" s="233"/>
      <c r="D47" s="233"/>
      <c r="E47" s="233"/>
      <c r="F47" s="233"/>
      <c r="G47" s="13">
        <v>40</v>
      </c>
      <c r="H47" s="27">
        <v>38831</v>
      </c>
      <c r="I47" s="27">
        <v>0</v>
      </c>
      <c r="J47" s="27">
        <v>0</v>
      </c>
      <c r="K47" s="27">
        <v>0</v>
      </c>
    </row>
    <row r="48" spans="1:11" x14ac:dyDescent="0.2">
      <c r="A48" s="263" t="s">
        <v>223</v>
      </c>
      <c r="B48" s="264"/>
      <c r="C48" s="264"/>
      <c r="D48" s="264"/>
      <c r="E48" s="264"/>
      <c r="F48" s="264"/>
      <c r="G48" s="14">
        <v>41</v>
      </c>
      <c r="H48" s="98">
        <f>SUM(H49:H55)</f>
        <v>819651</v>
      </c>
      <c r="I48" s="98">
        <f>SUM(I49:I55)</f>
        <v>537235</v>
      </c>
      <c r="J48" s="98">
        <f>SUM(J49:J55)</f>
        <v>1285659</v>
      </c>
      <c r="K48" s="98">
        <f>SUM(K49:K55)</f>
        <v>530373</v>
      </c>
    </row>
    <row r="49" spans="1:11" ht="25.15" customHeight="1" x14ac:dyDescent="0.2">
      <c r="A49" s="233" t="s">
        <v>224</v>
      </c>
      <c r="B49" s="233"/>
      <c r="C49" s="233"/>
      <c r="D49" s="233"/>
      <c r="E49" s="233"/>
      <c r="F49" s="233"/>
      <c r="G49" s="13">
        <v>42</v>
      </c>
      <c r="H49" s="27">
        <v>0</v>
      </c>
      <c r="I49" s="27">
        <v>48634</v>
      </c>
      <c r="J49" s="27">
        <v>224318</v>
      </c>
      <c r="K49" s="27">
        <v>208702</v>
      </c>
    </row>
    <row r="50" spans="1:11" ht="24" customHeight="1" x14ac:dyDescent="0.2">
      <c r="A50" s="259" t="s">
        <v>225</v>
      </c>
      <c r="B50" s="259"/>
      <c r="C50" s="259"/>
      <c r="D50" s="259"/>
      <c r="E50" s="259"/>
      <c r="F50" s="259"/>
      <c r="G50" s="13">
        <v>43</v>
      </c>
      <c r="H50" s="27">
        <v>0</v>
      </c>
      <c r="I50" s="27">
        <v>0</v>
      </c>
      <c r="J50" s="27">
        <v>66506</v>
      </c>
      <c r="K50" s="27">
        <v>54259</v>
      </c>
    </row>
    <row r="51" spans="1:11" x14ac:dyDescent="0.2">
      <c r="A51" s="259" t="s">
        <v>226</v>
      </c>
      <c r="B51" s="259"/>
      <c r="C51" s="259"/>
      <c r="D51" s="259"/>
      <c r="E51" s="259"/>
      <c r="F51" s="259"/>
      <c r="G51" s="13">
        <v>44</v>
      </c>
      <c r="H51" s="27">
        <v>499155</v>
      </c>
      <c r="I51" s="27">
        <v>388189</v>
      </c>
      <c r="J51" s="27">
        <v>341831</v>
      </c>
      <c r="K51" s="27">
        <v>104596</v>
      </c>
    </row>
    <row r="52" spans="1:11" x14ac:dyDescent="0.2">
      <c r="A52" s="259" t="s">
        <v>227</v>
      </c>
      <c r="B52" s="259"/>
      <c r="C52" s="259"/>
      <c r="D52" s="259"/>
      <c r="E52" s="259"/>
      <c r="F52" s="259"/>
      <c r="G52" s="13">
        <v>45</v>
      </c>
      <c r="H52" s="27">
        <v>320496</v>
      </c>
      <c r="I52" s="27">
        <v>236362</v>
      </c>
      <c r="J52" s="27">
        <v>551099</v>
      </c>
      <c r="K52" s="27">
        <v>158161</v>
      </c>
    </row>
    <row r="53" spans="1:11" x14ac:dyDescent="0.2">
      <c r="A53" s="259" t="s">
        <v>228</v>
      </c>
      <c r="B53" s="259"/>
      <c r="C53" s="259"/>
      <c r="D53" s="259"/>
      <c r="E53" s="259"/>
      <c r="F53" s="259"/>
      <c r="G53" s="13">
        <v>46</v>
      </c>
      <c r="H53" s="27">
        <v>0</v>
      </c>
      <c r="I53" s="27">
        <v>0</v>
      </c>
      <c r="J53" s="27">
        <v>101905</v>
      </c>
      <c r="K53" s="27">
        <v>4655</v>
      </c>
    </row>
    <row r="54" spans="1:11" x14ac:dyDescent="0.2">
      <c r="A54" s="259" t="s">
        <v>229</v>
      </c>
      <c r="B54" s="259"/>
      <c r="C54" s="259"/>
      <c r="D54" s="259"/>
      <c r="E54" s="259"/>
      <c r="F54" s="259"/>
      <c r="G54" s="13">
        <v>47</v>
      </c>
      <c r="H54" s="27">
        <v>0</v>
      </c>
      <c r="I54" s="27">
        <v>0</v>
      </c>
      <c r="J54" s="27">
        <v>0</v>
      </c>
      <c r="K54" s="27">
        <v>0</v>
      </c>
    </row>
    <row r="55" spans="1:11" x14ac:dyDescent="0.2">
      <c r="A55" s="259" t="s">
        <v>230</v>
      </c>
      <c r="B55" s="259"/>
      <c r="C55" s="259"/>
      <c r="D55" s="259"/>
      <c r="E55" s="259"/>
      <c r="F55" s="259"/>
      <c r="G55" s="13">
        <v>48</v>
      </c>
      <c r="H55" s="27">
        <v>0</v>
      </c>
      <c r="I55" s="27">
        <v>-135950</v>
      </c>
      <c r="J55" s="27">
        <v>0</v>
      </c>
      <c r="K55" s="27">
        <v>0</v>
      </c>
    </row>
    <row r="56" spans="1:11" ht="22.15" customHeight="1" x14ac:dyDescent="0.2">
      <c r="A56" s="268" t="s">
        <v>231</v>
      </c>
      <c r="B56" s="268"/>
      <c r="C56" s="268"/>
      <c r="D56" s="268"/>
      <c r="E56" s="268"/>
      <c r="F56" s="268"/>
      <c r="G56" s="13">
        <v>49</v>
      </c>
      <c r="H56" s="27">
        <v>0</v>
      </c>
      <c r="I56" s="27">
        <v>0</v>
      </c>
      <c r="J56" s="27">
        <v>0</v>
      </c>
      <c r="K56" s="27">
        <v>0</v>
      </c>
    </row>
    <row r="57" spans="1:11" x14ac:dyDescent="0.2">
      <c r="A57" s="268" t="s">
        <v>232</v>
      </c>
      <c r="B57" s="268"/>
      <c r="C57" s="268"/>
      <c r="D57" s="268"/>
      <c r="E57" s="268"/>
      <c r="F57" s="268"/>
      <c r="G57" s="13">
        <v>50</v>
      </c>
      <c r="H57" s="27">
        <v>0</v>
      </c>
      <c r="I57" s="27">
        <v>0</v>
      </c>
      <c r="J57" s="27">
        <v>0</v>
      </c>
      <c r="K57" s="27">
        <v>0</v>
      </c>
    </row>
    <row r="58" spans="1:11" ht="24.6" customHeight="1" x14ac:dyDescent="0.2">
      <c r="A58" s="268" t="s">
        <v>233</v>
      </c>
      <c r="B58" s="268"/>
      <c r="C58" s="268"/>
      <c r="D58" s="268"/>
      <c r="E58" s="268"/>
      <c r="F58" s="268"/>
      <c r="G58" s="13">
        <v>51</v>
      </c>
      <c r="H58" s="27">
        <v>0</v>
      </c>
      <c r="I58" s="27">
        <v>0</v>
      </c>
      <c r="J58" s="27">
        <v>0</v>
      </c>
      <c r="K58" s="27">
        <v>0</v>
      </c>
    </row>
    <row r="59" spans="1:11" x14ac:dyDescent="0.2">
      <c r="A59" s="268" t="s">
        <v>234</v>
      </c>
      <c r="B59" s="268"/>
      <c r="C59" s="268"/>
      <c r="D59" s="268"/>
      <c r="E59" s="268"/>
      <c r="F59" s="268"/>
      <c r="G59" s="13">
        <v>52</v>
      </c>
      <c r="H59" s="27">
        <v>0</v>
      </c>
      <c r="I59" s="27">
        <v>0</v>
      </c>
      <c r="J59" s="27">
        <v>0</v>
      </c>
      <c r="K59" s="27">
        <v>0</v>
      </c>
    </row>
    <row r="60" spans="1:11" x14ac:dyDescent="0.2">
      <c r="A60" s="263" t="s">
        <v>235</v>
      </c>
      <c r="B60" s="264"/>
      <c r="C60" s="264"/>
      <c r="D60" s="264"/>
      <c r="E60" s="264"/>
      <c r="F60" s="264"/>
      <c r="G60" s="14">
        <v>53</v>
      </c>
      <c r="H60" s="98">
        <f>H8+H37+H56+H57</f>
        <v>137530871</v>
      </c>
      <c r="I60" s="98">
        <f t="shared" ref="I60:K60" si="0">I8+I37+I56+I57</f>
        <v>87822080</v>
      </c>
      <c r="J60" s="98">
        <f t="shared" si="0"/>
        <v>294737776</v>
      </c>
      <c r="K60" s="98">
        <f t="shared" si="0"/>
        <v>133401956</v>
      </c>
    </row>
    <row r="61" spans="1:11" x14ac:dyDescent="0.2">
      <c r="A61" s="263" t="s">
        <v>236</v>
      </c>
      <c r="B61" s="264"/>
      <c r="C61" s="264"/>
      <c r="D61" s="264"/>
      <c r="E61" s="264"/>
      <c r="F61" s="264"/>
      <c r="G61" s="14">
        <v>54</v>
      </c>
      <c r="H61" s="98">
        <f>H14+H48+H58+H59</f>
        <v>106667368</v>
      </c>
      <c r="I61" s="98">
        <f t="shared" ref="I61:K61" si="1">I14+I48+I58+I59</f>
        <v>71506869</v>
      </c>
      <c r="J61" s="98">
        <f t="shared" si="1"/>
        <v>216219889</v>
      </c>
      <c r="K61" s="98">
        <f t="shared" si="1"/>
        <v>90434997</v>
      </c>
    </row>
    <row r="62" spans="1:11" x14ac:dyDescent="0.2">
      <c r="A62" s="263" t="s">
        <v>237</v>
      </c>
      <c r="B62" s="264"/>
      <c r="C62" s="264"/>
      <c r="D62" s="264"/>
      <c r="E62" s="264"/>
      <c r="F62" s="264"/>
      <c r="G62" s="14">
        <v>55</v>
      </c>
      <c r="H62" s="98">
        <f>H60-H61</f>
        <v>30863503</v>
      </c>
      <c r="I62" s="98">
        <f t="shared" ref="I62:K62" si="2">I60-I61</f>
        <v>16315211</v>
      </c>
      <c r="J62" s="98">
        <f t="shared" si="2"/>
        <v>78517887</v>
      </c>
      <c r="K62" s="98">
        <f t="shared" si="2"/>
        <v>42966959</v>
      </c>
    </row>
    <row r="63" spans="1:11" x14ac:dyDescent="0.2">
      <c r="A63" s="262" t="s">
        <v>238</v>
      </c>
      <c r="B63" s="262"/>
      <c r="C63" s="262"/>
      <c r="D63" s="262"/>
      <c r="E63" s="262"/>
      <c r="F63" s="262"/>
      <c r="G63" s="14">
        <v>56</v>
      </c>
      <c r="H63" s="98">
        <f>+IF((H60-H61)&gt;0,(H60-H61),0)</f>
        <v>30863503</v>
      </c>
      <c r="I63" s="98">
        <f t="shared" ref="I63:K63" si="3">+IF((I60-I61)&gt;0,(I60-I61),0)</f>
        <v>16315211</v>
      </c>
      <c r="J63" s="98">
        <f t="shared" si="3"/>
        <v>78517887</v>
      </c>
      <c r="K63" s="98">
        <f t="shared" si="3"/>
        <v>42966959</v>
      </c>
    </row>
    <row r="64" spans="1:11" x14ac:dyDescent="0.2">
      <c r="A64" s="262" t="s">
        <v>239</v>
      </c>
      <c r="B64" s="262"/>
      <c r="C64" s="262"/>
      <c r="D64" s="262"/>
      <c r="E64" s="262"/>
      <c r="F64" s="262"/>
      <c r="G64" s="14">
        <v>57</v>
      </c>
      <c r="H64" s="98">
        <f>+IF((H60-H61)&lt;0,(H60-H61),0)</f>
        <v>0</v>
      </c>
      <c r="I64" s="98">
        <f t="shared" ref="I64:K64" si="4">+IF((I60-I61)&lt;0,(I60-I61),0)</f>
        <v>0</v>
      </c>
      <c r="J64" s="98">
        <f t="shared" si="4"/>
        <v>0</v>
      </c>
      <c r="K64" s="98">
        <f t="shared" si="4"/>
        <v>0</v>
      </c>
    </row>
    <row r="65" spans="1:11" x14ac:dyDescent="0.2">
      <c r="A65" s="268" t="s">
        <v>240</v>
      </c>
      <c r="B65" s="268"/>
      <c r="C65" s="268"/>
      <c r="D65" s="268"/>
      <c r="E65" s="268"/>
      <c r="F65" s="268"/>
      <c r="G65" s="13">
        <v>58</v>
      </c>
      <c r="H65" s="27">
        <v>-590430</v>
      </c>
      <c r="I65" s="27">
        <v>-3209122</v>
      </c>
      <c r="J65" s="27">
        <v>-1750690</v>
      </c>
      <c r="K65" s="27">
        <v>-1750690</v>
      </c>
    </row>
    <row r="66" spans="1:11" x14ac:dyDescent="0.2">
      <c r="A66" s="263" t="s">
        <v>241</v>
      </c>
      <c r="B66" s="264"/>
      <c r="C66" s="264"/>
      <c r="D66" s="264"/>
      <c r="E66" s="264"/>
      <c r="F66" s="264"/>
      <c r="G66" s="14">
        <v>59</v>
      </c>
      <c r="H66" s="98">
        <f>H62-H65</f>
        <v>31453933</v>
      </c>
      <c r="I66" s="98">
        <f t="shared" ref="I66:K66" si="5">I62-I65</f>
        <v>19524333</v>
      </c>
      <c r="J66" s="98">
        <f t="shared" si="5"/>
        <v>80268577</v>
      </c>
      <c r="K66" s="98">
        <f t="shared" si="5"/>
        <v>44717649</v>
      </c>
    </row>
    <row r="67" spans="1:11" x14ac:dyDescent="0.2">
      <c r="A67" s="262" t="s">
        <v>242</v>
      </c>
      <c r="B67" s="262"/>
      <c r="C67" s="262"/>
      <c r="D67" s="262"/>
      <c r="E67" s="262"/>
      <c r="F67" s="262"/>
      <c r="G67" s="14">
        <v>60</v>
      </c>
      <c r="H67" s="98">
        <f>+IF((H62-H65)&gt;0,(H62-H65),0)</f>
        <v>31453933</v>
      </c>
      <c r="I67" s="98">
        <f t="shared" ref="I67:K67" si="6">+IF((I62-I65)&gt;0,(I62-I65),0)</f>
        <v>19524333</v>
      </c>
      <c r="J67" s="98">
        <f t="shared" si="6"/>
        <v>80268577</v>
      </c>
      <c r="K67" s="98">
        <f t="shared" si="6"/>
        <v>44717649</v>
      </c>
    </row>
    <row r="68" spans="1:11" x14ac:dyDescent="0.2">
      <c r="A68" s="262" t="s">
        <v>243</v>
      </c>
      <c r="B68" s="262"/>
      <c r="C68" s="262"/>
      <c r="D68" s="262"/>
      <c r="E68" s="262"/>
      <c r="F68" s="262"/>
      <c r="G68" s="14">
        <v>61</v>
      </c>
      <c r="H68" s="98">
        <f>+IF((H62-H65)&lt;0,(H62-H65),0)</f>
        <v>0</v>
      </c>
      <c r="I68" s="98">
        <f t="shared" ref="I68:K68" si="7">+IF((I62-I65)&lt;0,(I62-I65),0)</f>
        <v>0</v>
      </c>
      <c r="J68" s="98">
        <f t="shared" si="7"/>
        <v>0</v>
      </c>
      <c r="K68" s="98">
        <f t="shared" si="7"/>
        <v>0</v>
      </c>
    </row>
    <row r="69" spans="1:11" x14ac:dyDescent="0.2">
      <c r="A69" s="238" t="s">
        <v>244</v>
      </c>
      <c r="B69" s="238"/>
      <c r="C69" s="238"/>
      <c r="D69" s="238"/>
      <c r="E69" s="238"/>
      <c r="F69" s="238"/>
      <c r="G69" s="260"/>
      <c r="H69" s="260"/>
      <c r="I69" s="260"/>
      <c r="J69" s="261"/>
      <c r="K69" s="261"/>
    </row>
    <row r="70" spans="1:11" ht="22.15" customHeight="1" x14ac:dyDescent="0.2">
      <c r="A70" s="263" t="s">
        <v>245</v>
      </c>
      <c r="B70" s="264"/>
      <c r="C70" s="264"/>
      <c r="D70" s="264"/>
      <c r="E70" s="264"/>
      <c r="F70" s="264"/>
      <c r="G70" s="14">
        <v>62</v>
      </c>
      <c r="H70" s="98">
        <f>H71-H72</f>
        <v>0</v>
      </c>
      <c r="I70" s="98">
        <f>I71-I72</f>
        <v>0</v>
      </c>
      <c r="J70" s="98">
        <f>J71-J72</f>
        <v>0</v>
      </c>
      <c r="K70" s="98">
        <f>K71-K72</f>
        <v>0</v>
      </c>
    </row>
    <row r="71" spans="1:11" x14ac:dyDescent="0.2">
      <c r="A71" s="259" t="s">
        <v>246</v>
      </c>
      <c r="B71" s="259"/>
      <c r="C71" s="259"/>
      <c r="D71" s="259"/>
      <c r="E71" s="259"/>
      <c r="F71" s="259"/>
      <c r="G71" s="13">
        <v>63</v>
      </c>
      <c r="H71" s="27">
        <v>0</v>
      </c>
      <c r="I71" s="27">
        <v>0</v>
      </c>
      <c r="J71" s="27">
        <v>0</v>
      </c>
      <c r="K71" s="27">
        <v>0</v>
      </c>
    </row>
    <row r="72" spans="1:11" x14ac:dyDescent="0.2">
      <c r="A72" s="259" t="s">
        <v>247</v>
      </c>
      <c r="B72" s="259"/>
      <c r="C72" s="259"/>
      <c r="D72" s="259"/>
      <c r="E72" s="259"/>
      <c r="F72" s="259"/>
      <c r="G72" s="13">
        <v>64</v>
      </c>
      <c r="H72" s="27">
        <v>0</v>
      </c>
      <c r="I72" s="27">
        <v>0</v>
      </c>
      <c r="J72" s="27">
        <v>0</v>
      </c>
      <c r="K72" s="27">
        <v>0</v>
      </c>
    </row>
    <row r="73" spans="1:11" x14ac:dyDescent="0.2">
      <c r="A73" s="268" t="s">
        <v>248</v>
      </c>
      <c r="B73" s="268"/>
      <c r="C73" s="268"/>
      <c r="D73" s="268"/>
      <c r="E73" s="268"/>
      <c r="F73" s="268"/>
      <c r="G73" s="13">
        <v>65</v>
      </c>
      <c r="H73" s="27">
        <v>0</v>
      </c>
      <c r="I73" s="27">
        <v>0</v>
      </c>
      <c r="J73" s="27">
        <v>0</v>
      </c>
      <c r="K73" s="27">
        <v>0</v>
      </c>
    </row>
    <row r="74" spans="1:11" x14ac:dyDescent="0.2">
      <c r="A74" s="262" t="s">
        <v>249</v>
      </c>
      <c r="B74" s="262"/>
      <c r="C74" s="262"/>
      <c r="D74" s="262"/>
      <c r="E74" s="262"/>
      <c r="F74" s="262"/>
      <c r="G74" s="14">
        <v>66</v>
      </c>
      <c r="H74" s="99">
        <v>0</v>
      </c>
      <c r="I74" s="99">
        <v>0</v>
      </c>
      <c r="J74" s="99">
        <v>0</v>
      </c>
      <c r="K74" s="99">
        <v>0</v>
      </c>
    </row>
    <row r="75" spans="1:11" x14ac:dyDescent="0.2">
      <c r="A75" s="262" t="s">
        <v>250</v>
      </c>
      <c r="B75" s="262"/>
      <c r="C75" s="262"/>
      <c r="D75" s="262"/>
      <c r="E75" s="262"/>
      <c r="F75" s="262"/>
      <c r="G75" s="14">
        <v>67</v>
      </c>
      <c r="H75" s="99">
        <v>0</v>
      </c>
      <c r="I75" s="99">
        <v>0</v>
      </c>
      <c r="J75" s="99">
        <v>0</v>
      </c>
      <c r="K75" s="99">
        <v>0</v>
      </c>
    </row>
    <row r="76" spans="1:11" x14ac:dyDescent="0.2">
      <c r="A76" s="238" t="s">
        <v>251</v>
      </c>
      <c r="B76" s="238"/>
      <c r="C76" s="238"/>
      <c r="D76" s="238"/>
      <c r="E76" s="238"/>
      <c r="F76" s="238"/>
      <c r="G76" s="260"/>
      <c r="H76" s="260"/>
      <c r="I76" s="260"/>
      <c r="J76" s="261"/>
      <c r="K76" s="261"/>
    </row>
    <row r="77" spans="1:11" x14ac:dyDescent="0.2">
      <c r="A77" s="263" t="s">
        <v>252</v>
      </c>
      <c r="B77" s="264"/>
      <c r="C77" s="264"/>
      <c r="D77" s="264"/>
      <c r="E77" s="264"/>
      <c r="F77" s="264"/>
      <c r="G77" s="14">
        <v>68</v>
      </c>
      <c r="H77" s="99">
        <v>0</v>
      </c>
      <c r="I77" s="99">
        <v>0</v>
      </c>
      <c r="J77" s="99">
        <v>0</v>
      </c>
      <c r="K77" s="99">
        <v>0</v>
      </c>
    </row>
    <row r="78" spans="1:11" x14ac:dyDescent="0.2">
      <c r="A78" s="259" t="s">
        <v>253</v>
      </c>
      <c r="B78" s="259"/>
      <c r="C78" s="259"/>
      <c r="D78" s="259"/>
      <c r="E78" s="259"/>
      <c r="F78" s="259"/>
      <c r="G78" s="94">
        <v>69</v>
      </c>
      <c r="H78" s="31">
        <v>0</v>
      </c>
      <c r="I78" s="31">
        <v>0</v>
      </c>
      <c r="J78" s="31">
        <v>0</v>
      </c>
      <c r="K78" s="31">
        <v>0</v>
      </c>
    </row>
    <row r="79" spans="1:11" x14ac:dyDescent="0.2">
      <c r="A79" s="259" t="s">
        <v>254</v>
      </c>
      <c r="B79" s="259"/>
      <c r="C79" s="259"/>
      <c r="D79" s="259"/>
      <c r="E79" s="259"/>
      <c r="F79" s="259"/>
      <c r="G79" s="94">
        <v>70</v>
      </c>
      <c r="H79" s="31">
        <v>0</v>
      </c>
      <c r="I79" s="31">
        <v>0</v>
      </c>
      <c r="J79" s="31">
        <v>0</v>
      </c>
      <c r="K79" s="31">
        <v>0</v>
      </c>
    </row>
    <row r="80" spans="1:11" x14ac:dyDescent="0.2">
      <c r="A80" s="263" t="s">
        <v>255</v>
      </c>
      <c r="B80" s="264"/>
      <c r="C80" s="264"/>
      <c r="D80" s="264"/>
      <c r="E80" s="264"/>
      <c r="F80" s="264"/>
      <c r="G80" s="14">
        <v>71</v>
      </c>
      <c r="H80" s="99">
        <v>0</v>
      </c>
      <c r="I80" s="99">
        <v>0</v>
      </c>
      <c r="J80" s="99">
        <v>0</v>
      </c>
      <c r="K80" s="99">
        <v>0</v>
      </c>
    </row>
    <row r="81" spans="1:11" x14ac:dyDescent="0.2">
      <c r="A81" s="263" t="s">
        <v>256</v>
      </c>
      <c r="B81" s="264"/>
      <c r="C81" s="264"/>
      <c r="D81" s="264"/>
      <c r="E81" s="264"/>
      <c r="F81" s="264"/>
      <c r="G81" s="14">
        <v>72</v>
      </c>
      <c r="H81" s="99">
        <v>0</v>
      </c>
      <c r="I81" s="99">
        <v>0</v>
      </c>
      <c r="J81" s="99">
        <v>0</v>
      </c>
      <c r="K81" s="99">
        <v>0</v>
      </c>
    </row>
    <row r="82" spans="1:11" x14ac:dyDescent="0.2">
      <c r="A82" s="262" t="s">
        <v>257</v>
      </c>
      <c r="B82" s="262"/>
      <c r="C82" s="262"/>
      <c r="D82" s="262"/>
      <c r="E82" s="262"/>
      <c r="F82" s="262"/>
      <c r="G82" s="14">
        <v>73</v>
      </c>
      <c r="H82" s="99">
        <v>0</v>
      </c>
      <c r="I82" s="99">
        <v>0</v>
      </c>
      <c r="J82" s="99">
        <v>0</v>
      </c>
      <c r="K82" s="99">
        <v>0</v>
      </c>
    </row>
    <row r="83" spans="1:11" x14ac:dyDescent="0.2">
      <c r="A83" s="262" t="s">
        <v>258</v>
      </c>
      <c r="B83" s="262"/>
      <c r="C83" s="262"/>
      <c r="D83" s="262"/>
      <c r="E83" s="262"/>
      <c r="F83" s="262"/>
      <c r="G83" s="14">
        <v>74</v>
      </c>
      <c r="H83" s="99">
        <v>0</v>
      </c>
      <c r="I83" s="99">
        <v>0</v>
      </c>
      <c r="J83" s="99">
        <v>0</v>
      </c>
      <c r="K83" s="99">
        <v>0</v>
      </c>
    </row>
    <row r="84" spans="1:11" x14ac:dyDescent="0.2">
      <c r="A84" s="238" t="s">
        <v>259</v>
      </c>
      <c r="B84" s="238"/>
      <c r="C84" s="238"/>
      <c r="D84" s="238"/>
      <c r="E84" s="238"/>
      <c r="F84" s="238"/>
      <c r="G84" s="260"/>
      <c r="H84" s="260"/>
      <c r="I84" s="260"/>
      <c r="J84" s="261"/>
      <c r="K84" s="261"/>
    </row>
    <row r="85" spans="1:11" x14ac:dyDescent="0.2">
      <c r="A85" s="253" t="s">
        <v>260</v>
      </c>
      <c r="B85" s="254"/>
      <c r="C85" s="254"/>
      <c r="D85" s="254"/>
      <c r="E85" s="254"/>
      <c r="F85" s="254"/>
      <c r="G85" s="14">
        <v>75</v>
      </c>
      <c r="H85" s="100">
        <f>H86+H87</f>
        <v>0</v>
      </c>
      <c r="I85" s="100">
        <f>I86+I87</f>
        <v>0</v>
      </c>
      <c r="J85" s="100">
        <f>J86+J87</f>
        <v>0</v>
      </c>
      <c r="K85" s="100">
        <f>K86+K87</f>
        <v>0</v>
      </c>
    </row>
    <row r="86" spans="1:11" x14ac:dyDescent="0.2">
      <c r="A86" s="255" t="s">
        <v>261</v>
      </c>
      <c r="B86" s="255"/>
      <c r="C86" s="255"/>
      <c r="D86" s="255"/>
      <c r="E86" s="255"/>
      <c r="F86" s="255"/>
      <c r="G86" s="13">
        <v>76</v>
      </c>
      <c r="H86" s="32">
        <v>0</v>
      </c>
      <c r="I86" s="32">
        <v>0</v>
      </c>
      <c r="J86" s="32">
        <v>0</v>
      </c>
      <c r="K86" s="32">
        <v>0</v>
      </c>
    </row>
    <row r="87" spans="1:11" x14ac:dyDescent="0.2">
      <c r="A87" s="255" t="s">
        <v>262</v>
      </c>
      <c r="B87" s="255"/>
      <c r="C87" s="255"/>
      <c r="D87" s="255"/>
      <c r="E87" s="255"/>
      <c r="F87" s="255"/>
      <c r="G87" s="13">
        <v>77</v>
      </c>
      <c r="H87" s="32">
        <v>0</v>
      </c>
      <c r="I87" s="32">
        <v>0</v>
      </c>
      <c r="J87" s="32">
        <v>0</v>
      </c>
      <c r="K87" s="32">
        <v>0</v>
      </c>
    </row>
    <row r="88" spans="1:11" x14ac:dyDescent="0.2">
      <c r="A88" s="266" t="s">
        <v>263</v>
      </c>
      <c r="B88" s="266"/>
      <c r="C88" s="266"/>
      <c r="D88" s="266"/>
      <c r="E88" s="266"/>
      <c r="F88" s="266"/>
      <c r="G88" s="267"/>
      <c r="H88" s="267"/>
      <c r="I88" s="267"/>
      <c r="J88" s="261"/>
      <c r="K88" s="261"/>
    </row>
    <row r="89" spans="1:11" x14ac:dyDescent="0.2">
      <c r="A89" s="234" t="s">
        <v>264</v>
      </c>
      <c r="B89" s="234"/>
      <c r="C89" s="234"/>
      <c r="D89" s="234"/>
      <c r="E89" s="234"/>
      <c r="F89" s="234"/>
      <c r="G89" s="13">
        <v>78</v>
      </c>
      <c r="H89" s="32">
        <f t="shared" ref="H89:I89" si="8">H67</f>
        <v>31453933</v>
      </c>
      <c r="I89" s="32">
        <f t="shared" si="8"/>
        <v>19524333</v>
      </c>
      <c r="J89" s="32">
        <v>80268577</v>
      </c>
      <c r="K89" s="32">
        <f>K67</f>
        <v>44717649</v>
      </c>
    </row>
    <row r="90" spans="1:11" ht="24" customHeight="1" x14ac:dyDescent="0.2">
      <c r="A90" s="235" t="s">
        <v>265</v>
      </c>
      <c r="B90" s="235"/>
      <c r="C90" s="235"/>
      <c r="D90" s="235"/>
      <c r="E90" s="235"/>
      <c r="F90" s="235"/>
      <c r="G90" s="14">
        <v>79</v>
      </c>
      <c r="H90" s="100">
        <f>H91+H98</f>
        <v>0</v>
      </c>
      <c r="I90" s="100">
        <f t="shared" ref="I90:K90" si="9">I91+I98</f>
        <v>0</v>
      </c>
      <c r="J90" s="100">
        <f t="shared" si="9"/>
        <v>0</v>
      </c>
      <c r="K90" s="100">
        <f t="shared" si="9"/>
        <v>0</v>
      </c>
    </row>
    <row r="91" spans="1:11" ht="24" customHeight="1" x14ac:dyDescent="0.2">
      <c r="A91" s="235" t="s">
        <v>266</v>
      </c>
      <c r="B91" s="235"/>
      <c r="C91" s="235"/>
      <c r="D91" s="235"/>
      <c r="E91" s="235"/>
      <c r="F91" s="235"/>
      <c r="G91" s="14">
        <v>80</v>
      </c>
      <c r="H91" s="100">
        <f>SUM(H92:H96)</f>
        <v>0</v>
      </c>
      <c r="I91" s="100">
        <f>SUM(I92:I96)</f>
        <v>0</v>
      </c>
      <c r="J91" s="100">
        <f>SUM(J92:J96)</f>
        <v>0</v>
      </c>
      <c r="K91" s="100">
        <f>SUM(K92:K96)</f>
        <v>0</v>
      </c>
    </row>
    <row r="92" spans="1:11" ht="24.75" customHeight="1" x14ac:dyDescent="0.2">
      <c r="A92" s="256" t="s">
        <v>267</v>
      </c>
      <c r="B92" s="257"/>
      <c r="C92" s="257"/>
      <c r="D92" s="257"/>
      <c r="E92" s="257"/>
      <c r="F92" s="258"/>
      <c r="G92" s="13">
        <v>81</v>
      </c>
      <c r="H92" s="32">
        <v>0</v>
      </c>
      <c r="I92" s="32">
        <v>0</v>
      </c>
      <c r="J92" s="32">
        <v>0</v>
      </c>
      <c r="K92" s="32">
        <v>0</v>
      </c>
    </row>
    <row r="93" spans="1:11" ht="22.15" customHeight="1" x14ac:dyDescent="0.2">
      <c r="A93" s="259" t="s">
        <v>268</v>
      </c>
      <c r="B93" s="259"/>
      <c r="C93" s="259"/>
      <c r="D93" s="259"/>
      <c r="E93" s="259"/>
      <c r="F93" s="259"/>
      <c r="G93" s="13">
        <v>82</v>
      </c>
      <c r="H93" s="32">
        <v>0</v>
      </c>
      <c r="I93" s="32">
        <v>0</v>
      </c>
      <c r="J93" s="32">
        <v>0</v>
      </c>
      <c r="K93" s="32">
        <v>0</v>
      </c>
    </row>
    <row r="94" spans="1:11" ht="22.15" customHeight="1" x14ac:dyDescent="0.2">
      <c r="A94" s="259" t="s">
        <v>269</v>
      </c>
      <c r="B94" s="259"/>
      <c r="C94" s="259"/>
      <c r="D94" s="259"/>
      <c r="E94" s="259"/>
      <c r="F94" s="259"/>
      <c r="G94" s="13">
        <v>83</v>
      </c>
      <c r="H94" s="32">
        <v>0</v>
      </c>
      <c r="I94" s="32">
        <v>0</v>
      </c>
      <c r="J94" s="32">
        <v>0</v>
      </c>
      <c r="K94" s="32">
        <v>0</v>
      </c>
    </row>
    <row r="95" spans="1:11" ht="22.15" customHeight="1" x14ac:dyDescent="0.2">
      <c r="A95" s="259" t="s">
        <v>270</v>
      </c>
      <c r="B95" s="259"/>
      <c r="C95" s="259"/>
      <c r="D95" s="259"/>
      <c r="E95" s="259"/>
      <c r="F95" s="259"/>
      <c r="G95" s="13">
        <v>84</v>
      </c>
      <c r="H95" s="32">
        <v>0</v>
      </c>
      <c r="I95" s="32">
        <v>0</v>
      </c>
      <c r="J95" s="32">
        <v>0</v>
      </c>
      <c r="K95" s="32">
        <v>0</v>
      </c>
    </row>
    <row r="96" spans="1:11" ht="22.15" customHeight="1" x14ac:dyDescent="0.2">
      <c r="A96" s="259" t="s">
        <v>271</v>
      </c>
      <c r="B96" s="259"/>
      <c r="C96" s="259"/>
      <c r="D96" s="259"/>
      <c r="E96" s="259"/>
      <c r="F96" s="259"/>
      <c r="G96" s="13">
        <v>85</v>
      </c>
      <c r="H96" s="32">
        <v>0</v>
      </c>
      <c r="I96" s="32">
        <v>0</v>
      </c>
      <c r="J96" s="32">
        <v>0</v>
      </c>
      <c r="K96" s="32">
        <v>0</v>
      </c>
    </row>
    <row r="97" spans="1:11" ht="22.15" customHeight="1" x14ac:dyDescent="0.2">
      <c r="A97" s="259" t="s">
        <v>272</v>
      </c>
      <c r="B97" s="259"/>
      <c r="C97" s="259"/>
      <c r="D97" s="259"/>
      <c r="E97" s="259"/>
      <c r="F97" s="259"/>
      <c r="G97" s="13">
        <v>86</v>
      </c>
      <c r="H97" s="32">
        <v>0</v>
      </c>
      <c r="I97" s="32">
        <v>0</v>
      </c>
      <c r="J97" s="32">
        <v>0</v>
      </c>
      <c r="K97" s="32">
        <v>0</v>
      </c>
    </row>
    <row r="98" spans="1:11" ht="22.15" customHeight="1" x14ac:dyDescent="0.2">
      <c r="A98" s="262" t="s">
        <v>273</v>
      </c>
      <c r="B98" s="262"/>
      <c r="C98" s="262"/>
      <c r="D98" s="262"/>
      <c r="E98" s="262"/>
      <c r="F98" s="262"/>
      <c r="G98" s="14">
        <v>87</v>
      </c>
      <c r="H98" s="101">
        <f>SUM(H99:H106)</f>
        <v>0</v>
      </c>
      <c r="I98" s="101">
        <f>SUM(I99:I106)</f>
        <v>0</v>
      </c>
      <c r="J98" s="101">
        <f t="shared" ref="J98:K98" si="10">SUM(J99:J106)</f>
        <v>0</v>
      </c>
      <c r="K98" s="101">
        <f t="shared" si="10"/>
        <v>0</v>
      </c>
    </row>
    <row r="99" spans="1:11" ht="14.25" customHeight="1" x14ac:dyDescent="0.2">
      <c r="A99" s="259" t="s">
        <v>274</v>
      </c>
      <c r="B99" s="259"/>
      <c r="C99" s="259"/>
      <c r="D99" s="259"/>
      <c r="E99" s="259"/>
      <c r="F99" s="259"/>
      <c r="G99" s="13">
        <v>88</v>
      </c>
      <c r="H99" s="32">
        <v>0</v>
      </c>
      <c r="I99" s="32">
        <v>0</v>
      </c>
      <c r="J99" s="32">
        <v>0</v>
      </c>
      <c r="K99" s="32">
        <v>0</v>
      </c>
    </row>
    <row r="100" spans="1:11" ht="24" customHeight="1" x14ac:dyDescent="0.2">
      <c r="A100" s="259" t="s">
        <v>275</v>
      </c>
      <c r="B100" s="259"/>
      <c r="C100" s="259"/>
      <c r="D100" s="259"/>
      <c r="E100" s="259"/>
      <c r="F100" s="259"/>
      <c r="G100" s="13">
        <v>89</v>
      </c>
      <c r="H100" s="32">
        <v>0</v>
      </c>
      <c r="I100" s="32">
        <v>0</v>
      </c>
      <c r="J100" s="32">
        <v>0</v>
      </c>
      <c r="K100" s="32">
        <v>0</v>
      </c>
    </row>
    <row r="101" spans="1:11" x14ac:dyDescent="0.2">
      <c r="A101" s="259" t="s">
        <v>276</v>
      </c>
      <c r="B101" s="259"/>
      <c r="C101" s="259"/>
      <c r="D101" s="259"/>
      <c r="E101" s="259"/>
      <c r="F101" s="259"/>
      <c r="G101" s="13">
        <v>90</v>
      </c>
      <c r="H101" s="32">
        <v>0</v>
      </c>
      <c r="I101" s="32">
        <v>0</v>
      </c>
      <c r="J101" s="32">
        <v>0</v>
      </c>
      <c r="K101" s="32">
        <v>0</v>
      </c>
    </row>
    <row r="102" spans="1:11" ht="27.75" customHeight="1" x14ac:dyDescent="0.2">
      <c r="A102" s="233" t="s">
        <v>277</v>
      </c>
      <c r="B102" s="233"/>
      <c r="C102" s="233"/>
      <c r="D102" s="233"/>
      <c r="E102" s="233"/>
      <c r="F102" s="233"/>
      <c r="G102" s="13">
        <v>91</v>
      </c>
      <c r="H102" s="32">
        <v>0</v>
      </c>
      <c r="I102" s="32">
        <v>0</v>
      </c>
      <c r="J102" s="32">
        <v>0</v>
      </c>
      <c r="K102" s="32">
        <v>0</v>
      </c>
    </row>
    <row r="103" spans="1:11" ht="27.75" customHeight="1" x14ac:dyDescent="0.2">
      <c r="A103" s="233" t="s">
        <v>278</v>
      </c>
      <c r="B103" s="233"/>
      <c r="C103" s="233"/>
      <c r="D103" s="233"/>
      <c r="E103" s="233"/>
      <c r="F103" s="233"/>
      <c r="G103" s="13">
        <v>92</v>
      </c>
      <c r="H103" s="32">
        <v>0</v>
      </c>
      <c r="I103" s="32">
        <v>0</v>
      </c>
      <c r="J103" s="32">
        <v>0</v>
      </c>
      <c r="K103" s="32">
        <v>0</v>
      </c>
    </row>
    <row r="104" spans="1:11" ht="14.25" customHeight="1" x14ac:dyDescent="0.2">
      <c r="A104" s="233" t="s">
        <v>279</v>
      </c>
      <c r="B104" s="233"/>
      <c r="C104" s="233"/>
      <c r="D104" s="233"/>
      <c r="E104" s="233"/>
      <c r="F104" s="233"/>
      <c r="G104" s="13">
        <v>93</v>
      </c>
      <c r="H104" s="32">
        <v>0</v>
      </c>
      <c r="I104" s="32">
        <v>0</v>
      </c>
      <c r="J104" s="32">
        <v>0</v>
      </c>
      <c r="K104" s="32">
        <v>0</v>
      </c>
    </row>
    <row r="105" spans="1:11" ht="15.75" customHeight="1" x14ac:dyDescent="0.2">
      <c r="A105" s="233" t="s">
        <v>280</v>
      </c>
      <c r="B105" s="233"/>
      <c r="C105" s="233"/>
      <c r="D105" s="233"/>
      <c r="E105" s="233"/>
      <c r="F105" s="233"/>
      <c r="G105" s="13">
        <v>94</v>
      </c>
      <c r="H105" s="32">
        <v>0</v>
      </c>
      <c r="I105" s="32">
        <v>0</v>
      </c>
      <c r="J105" s="32">
        <v>0</v>
      </c>
      <c r="K105" s="32">
        <v>0</v>
      </c>
    </row>
    <row r="106" spans="1:11" ht="17.25" customHeight="1" x14ac:dyDescent="0.2">
      <c r="A106" s="233" t="s">
        <v>281</v>
      </c>
      <c r="B106" s="233"/>
      <c r="C106" s="233"/>
      <c r="D106" s="233"/>
      <c r="E106" s="233"/>
      <c r="F106" s="233"/>
      <c r="G106" s="13">
        <v>95</v>
      </c>
      <c r="H106" s="32">
        <v>0</v>
      </c>
      <c r="I106" s="32">
        <v>0</v>
      </c>
      <c r="J106" s="32">
        <v>0</v>
      </c>
      <c r="K106" s="32">
        <v>0</v>
      </c>
    </row>
    <row r="107" spans="1:11" ht="27.75" customHeight="1" x14ac:dyDescent="0.2">
      <c r="A107" s="233" t="s">
        <v>282</v>
      </c>
      <c r="B107" s="233"/>
      <c r="C107" s="233"/>
      <c r="D107" s="233"/>
      <c r="E107" s="233"/>
      <c r="F107" s="233"/>
      <c r="G107" s="13">
        <v>96</v>
      </c>
      <c r="H107" s="32">
        <v>0</v>
      </c>
      <c r="I107" s="32">
        <v>0</v>
      </c>
      <c r="J107" s="32">
        <v>0</v>
      </c>
      <c r="K107" s="32">
        <v>0</v>
      </c>
    </row>
    <row r="108" spans="1:11" ht="22.9" customHeight="1" x14ac:dyDescent="0.2">
      <c r="A108" s="235" t="s">
        <v>283</v>
      </c>
      <c r="B108" s="235"/>
      <c r="C108" s="235"/>
      <c r="D108" s="235"/>
      <c r="E108" s="235"/>
      <c r="F108" s="235"/>
      <c r="G108" s="14">
        <v>97</v>
      </c>
      <c r="H108" s="100">
        <f>H91+H98-H107-H97</f>
        <v>0</v>
      </c>
      <c r="I108" s="100">
        <f>I91+I98-I107-I97</f>
        <v>0</v>
      </c>
      <c r="J108" s="100">
        <f t="shared" ref="J108:K108" si="11">J91+J98-J107-J97</f>
        <v>0</v>
      </c>
      <c r="K108" s="100">
        <f t="shared" si="11"/>
        <v>0</v>
      </c>
    </row>
    <row r="109" spans="1:11" ht="22.9" customHeight="1" x14ac:dyDescent="0.2">
      <c r="A109" s="235" t="s">
        <v>284</v>
      </c>
      <c r="B109" s="235"/>
      <c r="C109" s="235"/>
      <c r="D109" s="235"/>
      <c r="E109" s="235"/>
      <c r="F109" s="235"/>
      <c r="G109" s="14">
        <v>98</v>
      </c>
      <c r="H109" s="100">
        <f>H89+H108</f>
        <v>31453933</v>
      </c>
      <c r="I109" s="100">
        <f>I89+I108</f>
        <v>19524333</v>
      </c>
      <c r="J109" s="100">
        <f t="shared" ref="J109:K109" si="12">J89+J108</f>
        <v>80268577</v>
      </c>
      <c r="K109" s="100">
        <f t="shared" si="12"/>
        <v>44717649</v>
      </c>
    </row>
    <row r="110" spans="1:11" x14ac:dyDescent="0.2">
      <c r="A110" s="238" t="s">
        <v>285</v>
      </c>
      <c r="B110" s="238"/>
      <c r="C110" s="238"/>
      <c r="D110" s="238"/>
      <c r="E110" s="238"/>
      <c r="F110" s="238"/>
      <c r="G110" s="260"/>
      <c r="H110" s="260"/>
      <c r="I110" s="260"/>
      <c r="J110" s="261"/>
      <c r="K110" s="261"/>
    </row>
    <row r="111" spans="1:11" ht="27" customHeight="1" x14ac:dyDescent="0.2">
      <c r="A111" s="253" t="s">
        <v>286</v>
      </c>
      <c r="B111" s="254"/>
      <c r="C111" s="254"/>
      <c r="D111" s="254"/>
      <c r="E111" s="254"/>
      <c r="F111" s="254"/>
      <c r="G111" s="14">
        <v>99</v>
      </c>
      <c r="H111" s="100">
        <f>H112+H113</f>
        <v>0</v>
      </c>
      <c r="I111" s="100">
        <f>I112+I113</f>
        <v>0</v>
      </c>
      <c r="J111" s="100">
        <f>J112+J113</f>
        <v>0</v>
      </c>
      <c r="K111" s="100">
        <f>K112+K113</f>
        <v>0</v>
      </c>
    </row>
    <row r="112" spans="1:11" x14ac:dyDescent="0.2">
      <c r="A112" s="255" t="s">
        <v>287</v>
      </c>
      <c r="B112" s="255"/>
      <c r="C112" s="255"/>
      <c r="D112" s="255"/>
      <c r="E112" s="255"/>
      <c r="F112" s="255"/>
      <c r="G112" s="13">
        <v>100</v>
      </c>
      <c r="H112" s="32">
        <v>0</v>
      </c>
      <c r="I112" s="32">
        <v>0</v>
      </c>
      <c r="J112" s="32">
        <v>0</v>
      </c>
      <c r="K112" s="32">
        <v>0</v>
      </c>
    </row>
    <row r="113" spans="1:11" x14ac:dyDescent="0.2">
      <c r="A113" s="255" t="s">
        <v>288</v>
      </c>
      <c r="B113" s="255"/>
      <c r="C113" s="255"/>
      <c r="D113" s="255"/>
      <c r="E113" s="255"/>
      <c r="F113" s="255"/>
      <c r="G113" s="13">
        <v>101</v>
      </c>
      <c r="H113" s="32">
        <v>0</v>
      </c>
      <c r="I113" s="32">
        <v>0</v>
      </c>
      <c r="J113" s="32">
        <v>0</v>
      </c>
      <c r="K113" s="32">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7"/>
    <col min="8" max="9" width="15.140625" style="41" customWidth="1"/>
    <col min="10" max="16384" width="9.140625" style="17"/>
  </cols>
  <sheetData>
    <row r="1" spans="1:9" x14ac:dyDescent="0.2">
      <c r="A1" s="270" t="s">
        <v>289</v>
      </c>
      <c r="B1" s="308"/>
      <c r="C1" s="308"/>
      <c r="D1" s="308"/>
      <c r="E1" s="308"/>
      <c r="F1" s="308"/>
      <c r="G1" s="308"/>
      <c r="H1" s="308"/>
      <c r="I1" s="308"/>
    </row>
    <row r="2" spans="1:9" x14ac:dyDescent="0.2">
      <c r="A2" s="269" t="s">
        <v>534</v>
      </c>
      <c r="B2" s="243"/>
      <c r="C2" s="243"/>
      <c r="D2" s="243"/>
      <c r="E2" s="243"/>
      <c r="F2" s="243"/>
      <c r="G2" s="243"/>
      <c r="H2" s="243"/>
      <c r="I2" s="243"/>
    </row>
    <row r="3" spans="1:9" x14ac:dyDescent="0.2">
      <c r="A3" s="310" t="s">
        <v>61</v>
      </c>
      <c r="B3" s="311"/>
      <c r="C3" s="311"/>
      <c r="D3" s="311"/>
      <c r="E3" s="311"/>
      <c r="F3" s="311"/>
      <c r="G3" s="311"/>
      <c r="H3" s="311"/>
      <c r="I3" s="311"/>
    </row>
    <row r="4" spans="1:9" x14ac:dyDescent="0.2">
      <c r="A4" s="309" t="s">
        <v>490</v>
      </c>
      <c r="B4" s="246"/>
      <c r="C4" s="246"/>
      <c r="D4" s="246"/>
      <c r="E4" s="246"/>
      <c r="F4" s="246"/>
      <c r="G4" s="246"/>
      <c r="H4" s="246"/>
      <c r="I4" s="247"/>
    </row>
    <row r="5" spans="1:9" ht="24" thickBot="1" x14ac:dyDescent="0.25">
      <c r="A5" s="312" t="s">
        <v>62</v>
      </c>
      <c r="B5" s="313"/>
      <c r="C5" s="313"/>
      <c r="D5" s="313"/>
      <c r="E5" s="313"/>
      <c r="F5" s="314"/>
      <c r="G5" s="18" t="s">
        <v>178</v>
      </c>
      <c r="H5" s="33" t="s">
        <v>179</v>
      </c>
      <c r="I5" s="33" t="s">
        <v>180</v>
      </c>
    </row>
    <row r="6" spans="1:9" x14ac:dyDescent="0.2">
      <c r="A6" s="315">
        <v>1</v>
      </c>
      <c r="B6" s="316"/>
      <c r="C6" s="316"/>
      <c r="D6" s="316"/>
      <c r="E6" s="316"/>
      <c r="F6" s="317"/>
      <c r="G6" s="19">
        <v>2</v>
      </c>
      <c r="H6" s="34" t="s">
        <v>290</v>
      </c>
      <c r="I6" s="34" t="s">
        <v>291</v>
      </c>
    </row>
    <row r="7" spans="1:9" x14ac:dyDescent="0.2">
      <c r="A7" s="287" t="s">
        <v>292</v>
      </c>
      <c r="B7" s="288"/>
      <c r="C7" s="288"/>
      <c r="D7" s="288"/>
      <c r="E7" s="288"/>
      <c r="F7" s="288"/>
      <c r="G7" s="288"/>
      <c r="H7" s="288"/>
      <c r="I7" s="289"/>
    </row>
    <row r="8" spans="1:9" ht="12.75" customHeight="1" x14ac:dyDescent="0.2">
      <c r="A8" s="290" t="s">
        <v>293</v>
      </c>
      <c r="B8" s="291"/>
      <c r="C8" s="291"/>
      <c r="D8" s="291"/>
      <c r="E8" s="291"/>
      <c r="F8" s="292"/>
      <c r="G8" s="116">
        <v>1</v>
      </c>
      <c r="H8" s="117">
        <v>0</v>
      </c>
      <c r="I8" s="117">
        <v>0</v>
      </c>
    </row>
    <row r="9" spans="1:9" ht="12.75" customHeight="1" x14ac:dyDescent="0.2">
      <c r="A9" s="305" t="s">
        <v>294</v>
      </c>
      <c r="B9" s="306"/>
      <c r="C9" s="306"/>
      <c r="D9" s="306"/>
      <c r="E9" s="306"/>
      <c r="F9" s="307"/>
      <c r="G9" s="20">
        <v>2</v>
      </c>
      <c r="H9" s="35">
        <f>H10+H11+H12+H13+H14+H15+H16+H17</f>
        <v>0</v>
      </c>
      <c r="I9" s="35">
        <f>I10+I11+I12+I13+I14+I15+I16+I17</f>
        <v>0</v>
      </c>
    </row>
    <row r="10" spans="1:9" ht="12.75" customHeight="1" x14ac:dyDescent="0.2">
      <c r="A10" s="302" t="s">
        <v>295</v>
      </c>
      <c r="B10" s="303"/>
      <c r="C10" s="303"/>
      <c r="D10" s="303"/>
      <c r="E10" s="303"/>
      <c r="F10" s="304"/>
      <c r="G10" s="21">
        <v>3</v>
      </c>
      <c r="H10" s="36">
        <v>0</v>
      </c>
      <c r="I10" s="36">
        <v>0</v>
      </c>
    </row>
    <row r="11" spans="1:9" ht="22.15" customHeight="1" x14ac:dyDescent="0.2">
      <c r="A11" s="302" t="s">
        <v>296</v>
      </c>
      <c r="B11" s="303"/>
      <c r="C11" s="303"/>
      <c r="D11" s="303"/>
      <c r="E11" s="303"/>
      <c r="F11" s="304"/>
      <c r="G11" s="21">
        <v>4</v>
      </c>
      <c r="H11" s="36">
        <v>0</v>
      </c>
      <c r="I11" s="36">
        <v>0</v>
      </c>
    </row>
    <row r="12" spans="1:9" ht="23.45" customHeight="1" x14ac:dyDescent="0.2">
      <c r="A12" s="302" t="s">
        <v>297</v>
      </c>
      <c r="B12" s="303"/>
      <c r="C12" s="303"/>
      <c r="D12" s="303"/>
      <c r="E12" s="303"/>
      <c r="F12" s="304"/>
      <c r="G12" s="21">
        <v>5</v>
      </c>
      <c r="H12" s="36">
        <v>0</v>
      </c>
      <c r="I12" s="36">
        <v>0</v>
      </c>
    </row>
    <row r="13" spans="1:9" ht="12.75" customHeight="1" x14ac:dyDescent="0.2">
      <c r="A13" s="302" t="s">
        <v>298</v>
      </c>
      <c r="B13" s="303"/>
      <c r="C13" s="303"/>
      <c r="D13" s="303"/>
      <c r="E13" s="303"/>
      <c r="F13" s="304"/>
      <c r="G13" s="21">
        <v>6</v>
      </c>
      <c r="H13" s="36">
        <v>0</v>
      </c>
      <c r="I13" s="36">
        <v>0</v>
      </c>
    </row>
    <row r="14" spans="1:9" ht="12.75" customHeight="1" x14ac:dyDescent="0.2">
      <c r="A14" s="302" t="s">
        <v>299</v>
      </c>
      <c r="B14" s="303"/>
      <c r="C14" s="303"/>
      <c r="D14" s="303"/>
      <c r="E14" s="303"/>
      <c r="F14" s="304"/>
      <c r="G14" s="21">
        <v>7</v>
      </c>
      <c r="H14" s="36">
        <v>0</v>
      </c>
      <c r="I14" s="36">
        <v>0</v>
      </c>
    </row>
    <row r="15" spans="1:9" ht="12.75" customHeight="1" x14ac:dyDescent="0.2">
      <c r="A15" s="302" t="s">
        <v>300</v>
      </c>
      <c r="B15" s="303"/>
      <c r="C15" s="303"/>
      <c r="D15" s="303"/>
      <c r="E15" s="303"/>
      <c r="F15" s="304"/>
      <c r="G15" s="21">
        <v>8</v>
      </c>
      <c r="H15" s="36">
        <v>0</v>
      </c>
      <c r="I15" s="36">
        <v>0</v>
      </c>
    </row>
    <row r="16" spans="1:9" ht="12.75" customHeight="1" x14ac:dyDescent="0.2">
      <c r="A16" s="302" t="s">
        <v>301</v>
      </c>
      <c r="B16" s="303"/>
      <c r="C16" s="303"/>
      <c r="D16" s="303"/>
      <c r="E16" s="303"/>
      <c r="F16" s="304"/>
      <c r="G16" s="21">
        <v>9</v>
      </c>
      <c r="H16" s="36">
        <v>0</v>
      </c>
      <c r="I16" s="36">
        <v>0</v>
      </c>
    </row>
    <row r="17" spans="1:9" ht="25.15" customHeight="1" x14ac:dyDescent="0.2">
      <c r="A17" s="302" t="s">
        <v>302</v>
      </c>
      <c r="B17" s="303"/>
      <c r="C17" s="303"/>
      <c r="D17" s="303"/>
      <c r="E17" s="303"/>
      <c r="F17" s="304"/>
      <c r="G17" s="21">
        <v>10</v>
      </c>
      <c r="H17" s="36">
        <v>0</v>
      </c>
      <c r="I17" s="36">
        <v>0</v>
      </c>
    </row>
    <row r="18" spans="1:9" ht="28.15" customHeight="1" x14ac:dyDescent="0.2">
      <c r="A18" s="281" t="s">
        <v>303</v>
      </c>
      <c r="B18" s="282"/>
      <c r="C18" s="282"/>
      <c r="D18" s="282"/>
      <c r="E18" s="282"/>
      <c r="F18" s="283"/>
      <c r="G18" s="20">
        <v>11</v>
      </c>
      <c r="H18" s="35">
        <f>H8+H9</f>
        <v>0</v>
      </c>
      <c r="I18" s="35">
        <f>I8+I9</f>
        <v>0</v>
      </c>
    </row>
    <row r="19" spans="1:9" ht="12.75" customHeight="1" x14ac:dyDescent="0.2">
      <c r="A19" s="305" t="s">
        <v>304</v>
      </c>
      <c r="B19" s="306"/>
      <c r="C19" s="306"/>
      <c r="D19" s="306"/>
      <c r="E19" s="306"/>
      <c r="F19" s="307"/>
      <c r="G19" s="20">
        <v>12</v>
      </c>
      <c r="H19" s="35">
        <f>H20+H21+H22+H23</f>
        <v>0</v>
      </c>
      <c r="I19" s="35">
        <f>I20+I21+I22+I23</f>
        <v>0</v>
      </c>
    </row>
    <row r="20" spans="1:9" ht="12.75" customHeight="1" x14ac:dyDescent="0.2">
      <c r="A20" s="302" t="s">
        <v>305</v>
      </c>
      <c r="B20" s="303"/>
      <c r="C20" s="303"/>
      <c r="D20" s="303"/>
      <c r="E20" s="303"/>
      <c r="F20" s="304"/>
      <c r="G20" s="21">
        <v>13</v>
      </c>
      <c r="H20" s="36">
        <v>0</v>
      </c>
      <c r="I20" s="36">
        <v>0</v>
      </c>
    </row>
    <row r="21" spans="1:9" ht="12.75" customHeight="1" x14ac:dyDescent="0.2">
      <c r="A21" s="302" t="s">
        <v>306</v>
      </c>
      <c r="B21" s="303"/>
      <c r="C21" s="303"/>
      <c r="D21" s="303"/>
      <c r="E21" s="303"/>
      <c r="F21" s="304"/>
      <c r="G21" s="21">
        <v>14</v>
      </c>
      <c r="H21" s="36">
        <v>0</v>
      </c>
      <c r="I21" s="36">
        <v>0</v>
      </c>
    </row>
    <row r="22" spans="1:9" ht="12.75" customHeight="1" x14ac:dyDescent="0.2">
      <c r="A22" s="302" t="s">
        <v>307</v>
      </c>
      <c r="B22" s="303"/>
      <c r="C22" s="303"/>
      <c r="D22" s="303"/>
      <c r="E22" s="303"/>
      <c r="F22" s="304"/>
      <c r="G22" s="21">
        <v>15</v>
      </c>
      <c r="H22" s="36">
        <v>0</v>
      </c>
      <c r="I22" s="36">
        <v>0</v>
      </c>
    </row>
    <row r="23" spans="1:9" ht="12.75" customHeight="1" x14ac:dyDescent="0.2">
      <c r="A23" s="302" t="s">
        <v>308</v>
      </c>
      <c r="B23" s="303"/>
      <c r="C23" s="303"/>
      <c r="D23" s="303"/>
      <c r="E23" s="303"/>
      <c r="F23" s="304"/>
      <c r="G23" s="21">
        <v>16</v>
      </c>
      <c r="H23" s="36">
        <v>0</v>
      </c>
      <c r="I23" s="36">
        <v>0</v>
      </c>
    </row>
    <row r="24" spans="1:9" ht="12.75" customHeight="1" x14ac:dyDescent="0.2">
      <c r="A24" s="281" t="s">
        <v>309</v>
      </c>
      <c r="B24" s="282"/>
      <c r="C24" s="282"/>
      <c r="D24" s="282"/>
      <c r="E24" s="282"/>
      <c r="F24" s="283"/>
      <c r="G24" s="20">
        <v>17</v>
      </c>
      <c r="H24" s="35">
        <f>H18+H19</f>
        <v>0</v>
      </c>
      <c r="I24" s="35">
        <f>I18+I19</f>
        <v>0</v>
      </c>
    </row>
    <row r="25" spans="1:9" ht="12.75" customHeight="1" x14ac:dyDescent="0.2">
      <c r="A25" s="293" t="s">
        <v>310</v>
      </c>
      <c r="B25" s="294"/>
      <c r="C25" s="294"/>
      <c r="D25" s="294"/>
      <c r="E25" s="294"/>
      <c r="F25" s="295"/>
      <c r="G25" s="21">
        <v>18</v>
      </c>
      <c r="H25" s="36">
        <v>0</v>
      </c>
      <c r="I25" s="36">
        <v>0</v>
      </c>
    </row>
    <row r="26" spans="1:9" ht="12.75" customHeight="1" x14ac:dyDescent="0.2">
      <c r="A26" s="293" t="s">
        <v>311</v>
      </c>
      <c r="B26" s="294"/>
      <c r="C26" s="294"/>
      <c r="D26" s="294"/>
      <c r="E26" s="294"/>
      <c r="F26" s="295"/>
      <c r="G26" s="21">
        <v>19</v>
      </c>
      <c r="H26" s="36">
        <v>0</v>
      </c>
      <c r="I26" s="36">
        <v>0</v>
      </c>
    </row>
    <row r="27" spans="1:9" ht="25.9" customHeight="1" x14ac:dyDescent="0.2">
      <c r="A27" s="284" t="s">
        <v>312</v>
      </c>
      <c r="B27" s="285"/>
      <c r="C27" s="285"/>
      <c r="D27" s="285"/>
      <c r="E27" s="285"/>
      <c r="F27" s="286"/>
      <c r="G27" s="22">
        <v>20</v>
      </c>
      <c r="H27" s="37">
        <f>H24+H25+H26</f>
        <v>0</v>
      </c>
      <c r="I27" s="37">
        <f>I24+I25+I26</f>
        <v>0</v>
      </c>
    </row>
    <row r="28" spans="1:9" x14ac:dyDescent="0.2">
      <c r="A28" s="287" t="s">
        <v>313</v>
      </c>
      <c r="B28" s="288"/>
      <c r="C28" s="288"/>
      <c r="D28" s="288"/>
      <c r="E28" s="288"/>
      <c r="F28" s="288"/>
      <c r="G28" s="288"/>
      <c r="H28" s="288"/>
      <c r="I28" s="289"/>
    </row>
    <row r="29" spans="1:9" ht="30.6" customHeight="1" x14ac:dyDescent="0.2">
      <c r="A29" s="290" t="s">
        <v>314</v>
      </c>
      <c r="B29" s="291"/>
      <c r="C29" s="291"/>
      <c r="D29" s="291"/>
      <c r="E29" s="291"/>
      <c r="F29" s="292"/>
      <c r="G29" s="116">
        <v>21</v>
      </c>
      <c r="H29" s="118">
        <v>0</v>
      </c>
      <c r="I29" s="118">
        <v>0</v>
      </c>
    </row>
    <row r="30" spans="1:9" ht="12.75" customHeight="1" x14ac:dyDescent="0.2">
      <c r="A30" s="293" t="s">
        <v>315</v>
      </c>
      <c r="B30" s="294"/>
      <c r="C30" s="294"/>
      <c r="D30" s="294"/>
      <c r="E30" s="294"/>
      <c r="F30" s="295"/>
      <c r="G30" s="21">
        <v>22</v>
      </c>
      <c r="H30" s="38">
        <v>0</v>
      </c>
      <c r="I30" s="38">
        <v>0</v>
      </c>
    </row>
    <row r="31" spans="1:9" ht="12.75" customHeight="1" x14ac:dyDescent="0.2">
      <c r="A31" s="293" t="s">
        <v>316</v>
      </c>
      <c r="B31" s="294"/>
      <c r="C31" s="294"/>
      <c r="D31" s="294"/>
      <c r="E31" s="294"/>
      <c r="F31" s="295"/>
      <c r="G31" s="21">
        <v>23</v>
      </c>
      <c r="H31" s="38">
        <v>0</v>
      </c>
      <c r="I31" s="38">
        <v>0</v>
      </c>
    </row>
    <row r="32" spans="1:9" ht="12.75" customHeight="1" x14ac:dyDescent="0.2">
      <c r="A32" s="293" t="s">
        <v>317</v>
      </c>
      <c r="B32" s="294"/>
      <c r="C32" s="294"/>
      <c r="D32" s="294"/>
      <c r="E32" s="294"/>
      <c r="F32" s="295"/>
      <c r="G32" s="21">
        <v>24</v>
      </c>
      <c r="H32" s="38">
        <v>0</v>
      </c>
      <c r="I32" s="38">
        <v>0</v>
      </c>
    </row>
    <row r="33" spans="1:9" ht="12.75" customHeight="1" x14ac:dyDescent="0.2">
      <c r="A33" s="293" t="s">
        <v>318</v>
      </c>
      <c r="B33" s="294"/>
      <c r="C33" s="294"/>
      <c r="D33" s="294"/>
      <c r="E33" s="294"/>
      <c r="F33" s="295"/>
      <c r="G33" s="21">
        <v>25</v>
      </c>
      <c r="H33" s="38">
        <v>0</v>
      </c>
      <c r="I33" s="38">
        <v>0</v>
      </c>
    </row>
    <row r="34" spans="1:9" ht="12.75" customHeight="1" x14ac:dyDescent="0.2">
      <c r="A34" s="293" t="s">
        <v>319</v>
      </c>
      <c r="B34" s="294"/>
      <c r="C34" s="294"/>
      <c r="D34" s="294"/>
      <c r="E34" s="294"/>
      <c r="F34" s="295"/>
      <c r="G34" s="21">
        <v>26</v>
      </c>
      <c r="H34" s="38">
        <v>0</v>
      </c>
      <c r="I34" s="38">
        <v>0</v>
      </c>
    </row>
    <row r="35" spans="1:9" ht="26.45" customHeight="1" x14ac:dyDescent="0.2">
      <c r="A35" s="281" t="s">
        <v>320</v>
      </c>
      <c r="B35" s="282"/>
      <c r="C35" s="282"/>
      <c r="D35" s="282"/>
      <c r="E35" s="282"/>
      <c r="F35" s="283"/>
      <c r="G35" s="20">
        <v>27</v>
      </c>
      <c r="H35" s="39">
        <f>H29+H30+H31+H32+H33+H34</f>
        <v>0</v>
      </c>
      <c r="I35" s="39">
        <f>I29+I30+I31+I32+I33+I34</f>
        <v>0</v>
      </c>
    </row>
    <row r="36" spans="1:9" ht="22.9" customHeight="1" x14ac:dyDescent="0.2">
      <c r="A36" s="293" t="s">
        <v>321</v>
      </c>
      <c r="B36" s="294"/>
      <c r="C36" s="294"/>
      <c r="D36" s="294"/>
      <c r="E36" s="294"/>
      <c r="F36" s="295"/>
      <c r="G36" s="21">
        <v>28</v>
      </c>
      <c r="H36" s="38">
        <v>0</v>
      </c>
      <c r="I36" s="38">
        <v>0</v>
      </c>
    </row>
    <row r="37" spans="1:9" ht="12.75" customHeight="1" x14ac:dyDescent="0.2">
      <c r="A37" s="293" t="s">
        <v>322</v>
      </c>
      <c r="B37" s="294"/>
      <c r="C37" s="294"/>
      <c r="D37" s="294"/>
      <c r="E37" s="294"/>
      <c r="F37" s="295"/>
      <c r="G37" s="21">
        <v>29</v>
      </c>
      <c r="H37" s="38">
        <v>0</v>
      </c>
      <c r="I37" s="38">
        <v>0</v>
      </c>
    </row>
    <row r="38" spans="1:9" ht="12.75" customHeight="1" x14ac:dyDescent="0.2">
      <c r="A38" s="293" t="s">
        <v>323</v>
      </c>
      <c r="B38" s="294"/>
      <c r="C38" s="294"/>
      <c r="D38" s="294"/>
      <c r="E38" s="294"/>
      <c r="F38" s="295"/>
      <c r="G38" s="21">
        <v>30</v>
      </c>
      <c r="H38" s="38">
        <v>0</v>
      </c>
      <c r="I38" s="38">
        <v>0</v>
      </c>
    </row>
    <row r="39" spans="1:9" ht="12.75" customHeight="1" x14ac:dyDescent="0.2">
      <c r="A39" s="293" t="s">
        <v>324</v>
      </c>
      <c r="B39" s="294"/>
      <c r="C39" s="294"/>
      <c r="D39" s="294"/>
      <c r="E39" s="294"/>
      <c r="F39" s="295"/>
      <c r="G39" s="21">
        <v>31</v>
      </c>
      <c r="H39" s="38">
        <v>0</v>
      </c>
      <c r="I39" s="38">
        <v>0</v>
      </c>
    </row>
    <row r="40" spans="1:9" ht="12.75" customHeight="1" x14ac:dyDescent="0.2">
      <c r="A40" s="293" t="s">
        <v>325</v>
      </c>
      <c r="B40" s="294"/>
      <c r="C40" s="294"/>
      <c r="D40" s="294"/>
      <c r="E40" s="294"/>
      <c r="F40" s="295"/>
      <c r="G40" s="21">
        <v>32</v>
      </c>
      <c r="H40" s="38">
        <v>0</v>
      </c>
      <c r="I40" s="38">
        <v>0</v>
      </c>
    </row>
    <row r="41" spans="1:9" ht="24" customHeight="1" x14ac:dyDescent="0.2">
      <c r="A41" s="281" t="s">
        <v>326</v>
      </c>
      <c r="B41" s="282"/>
      <c r="C41" s="282"/>
      <c r="D41" s="282"/>
      <c r="E41" s="282"/>
      <c r="F41" s="283"/>
      <c r="G41" s="20">
        <v>33</v>
      </c>
      <c r="H41" s="39">
        <f>H36+H37+H38+H39+H40</f>
        <v>0</v>
      </c>
      <c r="I41" s="39">
        <f>I36+I37+I38+I39+I40</f>
        <v>0</v>
      </c>
    </row>
    <row r="42" spans="1:9" ht="29.45" customHeight="1" x14ac:dyDescent="0.2">
      <c r="A42" s="284" t="s">
        <v>327</v>
      </c>
      <c r="B42" s="285"/>
      <c r="C42" s="285"/>
      <c r="D42" s="285"/>
      <c r="E42" s="285"/>
      <c r="F42" s="286"/>
      <c r="G42" s="22">
        <v>34</v>
      </c>
      <c r="H42" s="40">
        <f>H35+H41</f>
        <v>0</v>
      </c>
      <c r="I42" s="40">
        <f>I35+I41</f>
        <v>0</v>
      </c>
    </row>
    <row r="43" spans="1:9" x14ac:dyDescent="0.2">
      <c r="A43" s="287" t="s">
        <v>328</v>
      </c>
      <c r="B43" s="288"/>
      <c r="C43" s="288"/>
      <c r="D43" s="288"/>
      <c r="E43" s="288"/>
      <c r="F43" s="288"/>
      <c r="G43" s="288"/>
      <c r="H43" s="288"/>
      <c r="I43" s="289"/>
    </row>
    <row r="44" spans="1:9" ht="12.75" customHeight="1" x14ac:dyDescent="0.2">
      <c r="A44" s="290" t="s">
        <v>329</v>
      </c>
      <c r="B44" s="291"/>
      <c r="C44" s="291"/>
      <c r="D44" s="291"/>
      <c r="E44" s="291"/>
      <c r="F44" s="292"/>
      <c r="G44" s="116">
        <v>35</v>
      </c>
      <c r="H44" s="118">
        <v>0</v>
      </c>
      <c r="I44" s="118">
        <v>0</v>
      </c>
    </row>
    <row r="45" spans="1:9" ht="25.15" customHeight="1" x14ac:dyDescent="0.2">
      <c r="A45" s="293" t="s">
        <v>330</v>
      </c>
      <c r="B45" s="294"/>
      <c r="C45" s="294"/>
      <c r="D45" s="294"/>
      <c r="E45" s="294"/>
      <c r="F45" s="295"/>
      <c r="G45" s="21">
        <v>36</v>
      </c>
      <c r="H45" s="38">
        <v>0</v>
      </c>
      <c r="I45" s="38">
        <v>0</v>
      </c>
    </row>
    <row r="46" spans="1:9" ht="12.75" customHeight="1" x14ac:dyDescent="0.2">
      <c r="A46" s="293" t="s">
        <v>331</v>
      </c>
      <c r="B46" s="294"/>
      <c r="C46" s="294"/>
      <c r="D46" s="294"/>
      <c r="E46" s="294"/>
      <c r="F46" s="295"/>
      <c r="G46" s="21">
        <v>37</v>
      </c>
      <c r="H46" s="38">
        <v>0</v>
      </c>
      <c r="I46" s="38">
        <v>0</v>
      </c>
    </row>
    <row r="47" spans="1:9" ht="12.75" customHeight="1" x14ac:dyDescent="0.2">
      <c r="A47" s="293" t="s">
        <v>332</v>
      </c>
      <c r="B47" s="294"/>
      <c r="C47" s="294"/>
      <c r="D47" s="294"/>
      <c r="E47" s="294"/>
      <c r="F47" s="295"/>
      <c r="G47" s="21">
        <v>38</v>
      </c>
      <c r="H47" s="38">
        <v>0</v>
      </c>
      <c r="I47" s="38">
        <v>0</v>
      </c>
    </row>
    <row r="48" spans="1:9" ht="22.15" customHeight="1" x14ac:dyDescent="0.2">
      <c r="A48" s="281" t="s">
        <v>333</v>
      </c>
      <c r="B48" s="282"/>
      <c r="C48" s="282"/>
      <c r="D48" s="282"/>
      <c r="E48" s="282"/>
      <c r="F48" s="283"/>
      <c r="G48" s="20">
        <v>39</v>
      </c>
      <c r="H48" s="39">
        <f>H44+H45+H46+H47</f>
        <v>0</v>
      </c>
      <c r="I48" s="39">
        <f>I44+I45+I46+I47</f>
        <v>0</v>
      </c>
    </row>
    <row r="49" spans="1:9" ht="24.6" customHeight="1" x14ac:dyDescent="0.2">
      <c r="A49" s="293" t="s">
        <v>334</v>
      </c>
      <c r="B49" s="294"/>
      <c r="C49" s="294"/>
      <c r="D49" s="294"/>
      <c r="E49" s="294"/>
      <c r="F49" s="295"/>
      <c r="G49" s="21">
        <v>40</v>
      </c>
      <c r="H49" s="38">
        <v>0</v>
      </c>
      <c r="I49" s="38">
        <v>0</v>
      </c>
    </row>
    <row r="50" spans="1:9" ht="12.75" customHeight="1" x14ac:dyDescent="0.2">
      <c r="A50" s="293" t="s">
        <v>335</v>
      </c>
      <c r="B50" s="294"/>
      <c r="C50" s="294"/>
      <c r="D50" s="294"/>
      <c r="E50" s="294"/>
      <c r="F50" s="295"/>
      <c r="G50" s="21">
        <v>41</v>
      </c>
      <c r="H50" s="38">
        <v>0</v>
      </c>
      <c r="I50" s="38">
        <v>0</v>
      </c>
    </row>
    <row r="51" spans="1:9" ht="12.75" customHeight="1" x14ac:dyDescent="0.2">
      <c r="A51" s="293" t="s">
        <v>336</v>
      </c>
      <c r="B51" s="294"/>
      <c r="C51" s="294"/>
      <c r="D51" s="294"/>
      <c r="E51" s="294"/>
      <c r="F51" s="295"/>
      <c r="G51" s="21">
        <v>42</v>
      </c>
      <c r="H51" s="38">
        <v>0</v>
      </c>
      <c r="I51" s="38">
        <v>0</v>
      </c>
    </row>
    <row r="52" spans="1:9" ht="22.9" customHeight="1" x14ac:dyDescent="0.2">
      <c r="A52" s="293" t="s">
        <v>337</v>
      </c>
      <c r="B52" s="294"/>
      <c r="C52" s="294"/>
      <c r="D52" s="294"/>
      <c r="E52" s="294"/>
      <c r="F52" s="295"/>
      <c r="G52" s="21">
        <v>43</v>
      </c>
      <c r="H52" s="38">
        <v>0</v>
      </c>
      <c r="I52" s="38">
        <v>0</v>
      </c>
    </row>
    <row r="53" spans="1:9" ht="12.75" customHeight="1" x14ac:dyDescent="0.2">
      <c r="A53" s="293" t="s">
        <v>338</v>
      </c>
      <c r="B53" s="294"/>
      <c r="C53" s="294"/>
      <c r="D53" s="294"/>
      <c r="E53" s="294"/>
      <c r="F53" s="295"/>
      <c r="G53" s="21">
        <v>44</v>
      </c>
      <c r="H53" s="38">
        <v>0</v>
      </c>
      <c r="I53" s="38">
        <v>0</v>
      </c>
    </row>
    <row r="54" spans="1:9" ht="30.6" customHeight="1" x14ac:dyDescent="0.2">
      <c r="A54" s="281" t="s">
        <v>339</v>
      </c>
      <c r="B54" s="282"/>
      <c r="C54" s="282"/>
      <c r="D54" s="282"/>
      <c r="E54" s="282"/>
      <c r="F54" s="283"/>
      <c r="G54" s="20">
        <v>45</v>
      </c>
      <c r="H54" s="39">
        <f>H49+H50+H51+H52+H53</f>
        <v>0</v>
      </c>
      <c r="I54" s="39">
        <f>I49+I50+I51+I52+I53</f>
        <v>0</v>
      </c>
    </row>
    <row r="55" spans="1:9" ht="29.45" customHeight="1" x14ac:dyDescent="0.2">
      <c r="A55" s="296" t="s">
        <v>340</v>
      </c>
      <c r="B55" s="297"/>
      <c r="C55" s="297"/>
      <c r="D55" s="297"/>
      <c r="E55" s="297"/>
      <c r="F55" s="298"/>
      <c r="G55" s="20">
        <v>46</v>
      </c>
      <c r="H55" s="39">
        <f>H48+H54</f>
        <v>0</v>
      </c>
      <c r="I55" s="39">
        <f>I48+I54</f>
        <v>0</v>
      </c>
    </row>
    <row r="56" spans="1:9" ht="32.450000000000003" customHeight="1" x14ac:dyDescent="0.2">
      <c r="A56" s="293" t="s">
        <v>341</v>
      </c>
      <c r="B56" s="294"/>
      <c r="C56" s="294"/>
      <c r="D56" s="294"/>
      <c r="E56" s="294"/>
      <c r="F56" s="295"/>
      <c r="G56" s="21">
        <v>47</v>
      </c>
      <c r="H56" s="38">
        <v>0</v>
      </c>
      <c r="I56" s="38">
        <v>0</v>
      </c>
    </row>
    <row r="57" spans="1:9" ht="26.45" customHeight="1" x14ac:dyDescent="0.2">
      <c r="A57" s="296" t="s">
        <v>342</v>
      </c>
      <c r="B57" s="297"/>
      <c r="C57" s="297"/>
      <c r="D57" s="297"/>
      <c r="E57" s="297"/>
      <c r="F57" s="298"/>
      <c r="G57" s="20">
        <v>48</v>
      </c>
      <c r="H57" s="39">
        <f>H27+H42+H55+H56</f>
        <v>0</v>
      </c>
      <c r="I57" s="39">
        <f>I27+I42+I55+I56</f>
        <v>0</v>
      </c>
    </row>
    <row r="58" spans="1:9" ht="24" customHeight="1" x14ac:dyDescent="0.2">
      <c r="A58" s="299" t="s">
        <v>343</v>
      </c>
      <c r="B58" s="300"/>
      <c r="C58" s="300"/>
      <c r="D58" s="300"/>
      <c r="E58" s="300"/>
      <c r="F58" s="301"/>
      <c r="G58" s="21">
        <v>49</v>
      </c>
      <c r="H58" s="38">
        <v>0</v>
      </c>
      <c r="I58" s="38">
        <v>0</v>
      </c>
    </row>
    <row r="59" spans="1:9" ht="31.15" customHeight="1" x14ac:dyDescent="0.2">
      <c r="A59" s="284" t="s">
        <v>344</v>
      </c>
      <c r="B59" s="285"/>
      <c r="C59" s="285"/>
      <c r="D59" s="285"/>
      <c r="E59" s="285"/>
      <c r="F59" s="286"/>
      <c r="G59" s="22">
        <v>50</v>
      </c>
      <c r="H59" s="40">
        <f>H57+H58</f>
        <v>0</v>
      </c>
      <c r="I59" s="40">
        <f>I57+I58</f>
        <v>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2" zoomScale="110" zoomScaleNormal="100" workbookViewId="0">
      <selection activeCell="H52" sqref="H52:I52"/>
    </sheetView>
  </sheetViews>
  <sheetFormatPr defaultRowHeight="12.75" x14ac:dyDescent="0.2"/>
  <cols>
    <col min="1" max="7" width="9.140625" style="1"/>
    <col min="8" max="9" width="15.42578125" style="30"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70" t="s">
        <v>345</v>
      </c>
      <c r="B1" s="308"/>
      <c r="C1" s="308"/>
      <c r="D1" s="308"/>
      <c r="E1" s="308"/>
      <c r="F1" s="308"/>
      <c r="G1" s="308"/>
      <c r="H1" s="308"/>
      <c r="I1" s="308"/>
    </row>
    <row r="2" spans="1:9" ht="12.75" customHeight="1" x14ac:dyDescent="0.2">
      <c r="A2" s="269" t="s">
        <v>534</v>
      </c>
      <c r="B2" s="243"/>
      <c r="C2" s="243"/>
      <c r="D2" s="243"/>
      <c r="E2" s="243"/>
      <c r="F2" s="243"/>
      <c r="G2" s="243"/>
      <c r="H2" s="243"/>
      <c r="I2" s="243"/>
    </row>
    <row r="3" spans="1:9" x14ac:dyDescent="0.2">
      <c r="A3" s="320" t="s">
        <v>61</v>
      </c>
      <c r="B3" s="321"/>
      <c r="C3" s="321"/>
      <c r="D3" s="321"/>
      <c r="E3" s="321"/>
      <c r="F3" s="321"/>
      <c r="G3" s="321"/>
      <c r="H3" s="321"/>
      <c r="I3" s="321"/>
    </row>
    <row r="4" spans="1:9" x14ac:dyDescent="0.2">
      <c r="A4" s="309" t="s">
        <v>490</v>
      </c>
      <c r="B4" s="246"/>
      <c r="C4" s="246"/>
      <c r="D4" s="246"/>
      <c r="E4" s="246"/>
      <c r="F4" s="246"/>
      <c r="G4" s="246"/>
      <c r="H4" s="246"/>
      <c r="I4" s="247"/>
    </row>
    <row r="5" spans="1:9" ht="24" thickBot="1" x14ac:dyDescent="0.25">
      <c r="A5" s="312" t="s">
        <v>62</v>
      </c>
      <c r="B5" s="313"/>
      <c r="C5" s="313"/>
      <c r="D5" s="313"/>
      <c r="E5" s="313"/>
      <c r="F5" s="314"/>
      <c r="G5" s="18" t="s">
        <v>178</v>
      </c>
      <c r="H5" s="33" t="s">
        <v>179</v>
      </c>
      <c r="I5" s="33" t="s">
        <v>180</v>
      </c>
    </row>
    <row r="6" spans="1:9" x14ac:dyDescent="0.2">
      <c r="A6" s="315">
        <v>1</v>
      </c>
      <c r="B6" s="316"/>
      <c r="C6" s="316"/>
      <c r="D6" s="316"/>
      <c r="E6" s="316"/>
      <c r="F6" s="317"/>
      <c r="G6" s="23">
        <v>2</v>
      </c>
      <c r="H6" s="34" t="s">
        <v>290</v>
      </c>
      <c r="I6" s="34" t="s">
        <v>291</v>
      </c>
    </row>
    <row r="7" spans="1:9" x14ac:dyDescent="0.2">
      <c r="A7" s="332" t="s">
        <v>292</v>
      </c>
      <c r="B7" s="333"/>
      <c r="C7" s="333"/>
      <c r="D7" s="333"/>
      <c r="E7" s="333"/>
      <c r="F7" s="333"/>
      <c r="G7" s="333"/>
      <c r="H7" s="333"/>
      <c r="I7" s="334"/>
    </row>
    <row r="8" spans="1:9" x14ac:dyDescent="0.2">
      <c r="A8" s="335" t="s">
        <v>346</v>
      </c>
      <c r="B8" s="335"/>
      <c r="C8" s="335"/>
      <c r="D8" s="335"/>
      <c r="E8" s="335"/>
      <c r="F8" s="335"/>
      <c r="G8" s="119">
        <v>1</v>
      </c>
      <c r="H8" s="120">
        <v>84492256</v>
      </c>
      <c r="I8" s="120">
        <v>190444769</v>
      </c>
    </row>
    <row r="9" spans="1:9" x14ac:dyDescent="0.2">
      <c r="A9" s="318" t="s">
        <v>347</v>
      </c>
      <c r="B9" s="318"/>
      <c r="C9" s="318"/>
      <c r="D9" s="318"/>
      <c r="E9" s="318"/>
      <c r="F9" s="318"/>
      <c r="G9" s="24">
        <v>2</v>
      </c>
      <c r="H9" s="42">
        <v>0</v>
      </c>
      <c r="I9" s="42">
        <v>0</v>
      </c>
    </row>
    <row r="10" spans="1:9" x14ac:dyDescent="0.2">
      <c r="A10" s="318" t="s">
        <v>348</v>
      </c>
      <c r="B10" s="318"/>
      <c r="C10" s="318"/>
      <c r="D10" s="318"/>
      <c r="E10" s="318"/>
      <c r="F10" s="318"/>
      <c r="G10" s="24">
        <v>3</v>
      </c>
      <c r="H10" s="42">
        <v>34681</v>
      </c>
      <c r="I10" s="42">
        <v>117373</v>
      </c>
    </row>
    <row r="11" spans="1:9" x14ac:dyDescent="0.2">
      <c r="A11" s="318" t="s">
        <v>349</v>
      </c>
      <c r="B11" s="318"/>
      <c r="C11" s="318"/>
      <c r="D11" s="318"/>
      <c r="E11" s="318"/>
      <c r="F11" s="318"/>
      <c r="G11" s="24">
        <v>4</v>
      </c>
      <c r="H11" s="42">
        <v>4506550</v>
      </c>
      <c r="I11" s="42">
        <v>1105739</v>
      </c>
    </row>
    <row r="12" spans="1:9" x14ac:dyDescent="0.2">
      <c r="A12" s="318" t="s">
        <v>350</v>
      </c>
      <c r="B12" s="318"/>
      <c r="C12" s="318"/>
      <c r="D12" s="318"/>
      <c r="E12" s="318"/>
      <c r="F12" s="318"/>
      <c r="G12" s="24">
        <v>5</v>
      </c>
      <c r="H12" s="42">
        <v>1068624</v>
      </c>
      <c r="I12" s="42">
        <v>8323161</v>
      </c>
    </row>
    <row r="13" spans="1:9" x14ac:dyDescent="0.2">
      <c r="A13" s="319" t="s">
        <v>351</v>
      </c>
      <c r="B13" s="319"/>
      <c r="C13" s="319"/>
      <c r="D13" s="319"/>
      <c r="E13" s="319"/>
      <c r="F13" s="319"/>
      <c r="G13" s="102">
        <v>6</v>
      </c>
      <c r="H13" s="103">
        <f>SUM(H8:H12)</f>
        <v>90102111</v>
      </c>
      <c r="I13" s="103">
        <f>SUM(I8:I12)</f>
        <v>199991042</v>
      </c>
    </row>
    <row r="14" spans="1:9" x14ac:dyDescent="0.2">
      <c r="A14" s="318" t="s">
        <v>352</v>
      </c>
      <c r="B14" s="318"/>
      <c r="C14" s="318"/>
      <c r="D14" s="318"/>
      <c r="E14" s="318"/>
      <c r="F14" s="318"/>
      <c r="G14" s="24">
        <v>7</v>
      </c>
      <c r="H14" s="42">
        <v>-60026542</v>
      </c>
      <c r="I14" s="42">
        <v>-136020529</v>
      </c>
    </row>
    <row r="15" spans="1:9" x14ac:dyDescent="0.2">
      <c r="A15" s="318" t="s">
        <v>353</v>
      </c>
      <c r="B15" s="318"/>
      <c r="C15" s="318"/>
      <c r="D15" s="318"/>
      <c r="E15" s="318"/>
      <c r="F15" s="318"/>
      <c r="G15" s="24">
        <v>8</v>
      </c>
      <c r="H15" s="42">
        <v>-16190152</v>
      </c>
      <c r="I15" s="42">
        <v>-27561829</v>
      </c>
    </row>
    <row r="16" spans="1:9" x14ac:dyDescent="0.2">
      <c r="A16" s="318" t="s">
        <v>354</v>
      </c>
      <c r="B16" s="318"/>
      <c r="C16" s="318"/>
      <c r="D16" s="318"/>
      <c r="E16" s="318"/>
      <c r="F16" s="318"/>
      <c r="G16" s="24">
        <v>9</v>
      </c>
      <c r="H16" s="42">
        <v>-350372</v>
      </c>
      <c r="I16" s="42">
        <v>-989371</v>
      </c>
    </row>
    <row r="17" spans="1:9" x14ac:dyDescent="0.2">
      <c r="A17" s="318" t="s">
        <v>355</v>
      </c>
      <c r="B17" s="318"/>
      <c r="C17" s="318"/>
      <c r="D17" s="318"/>
      <c r="E17" s="318"/>
      <c r="F17" s="318"/>
      <c r="G17" s="24">
        <v>10</v>
      </c>
      <c r="H17" s="42">
        <v>-30946</v>
      </c>
      <c r="I17" s="42">
        <v>-138378</v>
      </c>
    </row>
    <row r="18" spans="1:9" ht="12.75" customHeight="1" x14ac:dyDescent="0.2">
      <c r="A18" s="318" t="s">
        <v>356</v>
      </c>
      <c r="B18" s="318"/>
      <c r="C18" s="318"/>
      <c r="D18" s="318"/>
      <c r="E18" s="318"/>
      <c r="F18" s="318"/>
      <c r="G18" s="24">
        <v>11</v>
      </c>
      <c r="H18" s="42">
        <v>-386527</v>
      </c>
      <c r="I18" s="42">
        <v>-110732</v>
      </c>
    </row>
    <row r="19" spans="1:9" x14ac:dyDescent="0.2">
      <c r="A19" s="318" t="s">
        <v>357</v>
      </c>
      <c r="B19" s="318"/>
      <c r="C19" s="318"/>
      <c r="D19" s="318"/>
      <c r="E19" s="318"/>
      <c r="F19" s="318"/>
      <c r="G19" s="24">
        <v>12</v>
      </c>
      <c r="H19" s="42">
        <v>-2371195</v>
      </c>
      <c r="I19" s="42">
        <v>-8399747</v>
      </c>
    </row>
    <row r="20" spans="1:9" ht="12.75" customHeight="1" x14ac:dyDescent="0.2">
      <c r="A20" s="329" t="s">
        <v>358</v>
      </c>
      <c r="B20" s="330"/>
      <c r="C20" s="330"/>
      <c r="D20" s="330"/>
      <c r="E20" s="330"/>
      <c r="F20" s="331"/>
      <c r="G20" s="102">
        <v>13</v>
      </c>
      <c r="H20" s="103">
        <f>SUM(H14:H19)</f>
        <v>-79355734</v>
      </c>
      <c r="I20" s="103">
        <f>SUM(I14:I19)</f>
        <v>-173220586</v>
      </c>
    </row>
    <row r="21" spans="1:9" ht="27.6" customHeight="1" x14ac:dyDescent="0.2">
      <c r="A21" s="322" t="s">
        <v>359</v>
      </c>
      <c r="B21" s="323"/>
      <c r="C21" s="323"/>
      <c r="D21" s="323"/>
      <c r="E21" s="323"/>
      <c r="F21" s="323"/>
      <c r="G21" s="26">
        <v>14</v>
      </c>
      <c r="H21" s="44">
        <f>H13+H20</f>
        <v>10746377</v>
      </c>
      <c r="I21" s="44">
        <f>I13+I20</f>
        <v>26770456</v>
      </c>
    </row>
    <row r="22" spans="1:9" x14ac:dyDescent="0.2">
      <c r="A22" s="332" t="s">
        <v>313</v>
      </c>
      <c r="B22" s="333"/>
      <c r="C22" s="333"/>
      <c r="D22" s="333"/>
      <c r="E22" s="333"/>
      <c r="F22" s="333"/>
      <c r="G22" s="333"/>
      <c r="H22" s="333"/>
      <c r="I22" s="334"/>
    </row>
    <row r="23" spans="1:9" ht="26.45" customHeight="1" x14ac:dyDescent="0.2">
      <c r="A23" s="335" t="s">
        <v>360</v>
      </c>
      <c r="B23" s="335"/>
      <c r="C23" s="335"/>
      <c r="D23" s="335"/>
      <c r="E23" s="335"/>
      <c r="F23" s="335"/>
      <c r="G23" s="119">
        <v>15</v>
      </c>
      <c r="H23" s="120">
        <v>849255</v>
      </c>
      <c r="I23" s="120">
        <v>2149804</v>
      </c>
    </row>
    <row r="24" spans="1:9" x14ac:dyDescent="0.2">
      <c r="A24" s="318" t="s">
        <v>361</v>
      </c>
      <c r="B24" s="318"/>
      <c r="C24" s="318"/>
      <c r="D24" s="318"/>
      <c r="E24" s="318"/>
      <c r="F24" s="318"/>
      <c r="G24" s="119">
        <v>16</v>
      </c>
      <c r="H24" s="42">
        <v>0</v>
      </c>
      <c r="I24" s="42">
        <v>135811</v>
      </c>
    </row>
    <row r="25" spans="1:9" x14ac:dyDescent="0.2">
      <c r="A25" s="318" t="s">
        <v>362</v>
      </c>
      <c r="B25" s="318"/>
      <c r="C25" s="318"/>
      <c r="D25" s="318"/>
      <c r="E25" s="318"/>
      <c r="F25" s="318"/>
      <c r="G25" s="119">
        <v>17</v>
      </c>
      <c r="H25" s="42">
        <v>737438</v>
      </c>
      <c r="I25" s="42">
        <v>478046</v>
      </c>
    </row>
    <row r="26" spans="1:9" x14ac:dyDescent="0.2">
      <c r="A26" s="318" t="s">
        <v>363</v>
      </c>
      <c r="B26" s="318"/>
      <c r="C26" s="318"/>
      <c r="D26" s="318"/>
      <c r="E26" s="318"/>
      <c r="F26" s="318"/>
      <c r="G26" s="119">
        <v>18</v>
      </c>
      <c r="H26" s="42">
        <v>21083972</v>
      </c>
      <c r="I26" s="42">
        <v>49645685</v>
      </c>
    </row>
    <row r="27" spans="1:9" x14ac:dyDescent="0.2">
      <c r="A27" s="318" t="s">
        <v>364</v>
      </c>
      <c r="B27" s="318"/>
      <c r="C27" s="318"/>
      <c r="D27" s="318"/>
      <c r="E27" s="318"/>
      <c r="F27" s="318"/>
      <c r="G27" s="119">
        <v>19</v>
      </c>
      <c r="H27" s="42">
        <v>10370000</v>
      </c>
      <c r="I27" s="42">
        <v>16580000</v>
      </c>
    </row>
    <row r="28" spans="1:9" x14ac:dyDescent="0.2">
      <c r="A28" s="318" t="s">
        <v>365</v>
      </c>
      <c r="B28" s="318"/>
      <c r="C28" s="318"/>
      <c r="D28" s="318"/>
      <c r="E28" s="318"/>
      <c r="F28" s="318"/>
      <c r="G28" s="119">
        <v>20</v>
      </c>
      <c r="H28" s="42">
        <v>5066331</v>
      </c>
      <c r="I28" s="42">
        <v>0</v>
      </c>
    </row>
    <row r="29" spans="1:9" ht="24" customHeight="1" x14ac:dyDescent="0.2">
      <c r="A29" s="325" t="s">
        <v>366</v>
      </c>
      <c r="B29" s="325"/>
      <c r="C29" s="325"/>
      <c r="D29" s="325"/>
      <c r="E29" s="325"/>
      <c r="F29" s="325"/>
      <c r="G29" s="25">
        <v>21</v>
      </c>
      <c r="H29" s="43">
        <f>SUM(H23:H28)</f>
        <v>38106996</v>
      </c>
      <c r="I29" s="43">
        <f>SUM(I23:I28)</f>
        <v>68989346</v>
      </c>
    </row>
    <row r="30" spans="1:9" ht="27" customHeight="1" x14ac:dyDescent="0.2">
      <c r="A30" s="318" t="s">
        <v>367</v>
      </c>
      <c r="B30" s="318"/>
      <c r="C30" s="318"/>
      <c r="D30" s="318"/>
      <c r="E30" s="318"/>
      <c r="F30" s="318"/>
      <c r="G30" s="24">
        <v>22</v>
      </c>
      <c r="H30" s="42">
        <v>-9219226</v>
      </c>
      <c r="I30" s="42">
        <v>-15119346</v>
      </c>
    </row>
    <row r="31" spans="1:9" x14ac:dyDescent="0.2">
      <c r="A31" s="318" t="s">
        <v>368</v>
      </c>
      <c r="B31" s="318"/>
      <c r="C31" s="318"/>
      <c r="D31" s="318"/>
      <c r="E31" s="318"/>
      <c r="F31" s="318"/>
      <c r="G31" s="24">
        <v>23</v>
      </c>
      <c r="H31" s="42">
        <v>-7344256</v>
      </c>
      <c r="I31" s="42">
        <v>-24478991</v>
      </c>
    </row>
    <row r="32" spans="1:9" x14ac:dyDescent="0.2">
      <c r="A32" s="318" t="s">
        <v>369</v>
      </c>
      <c r="B32" s="318"/>
      <c r="C32" s="318"/>
      <c r="D32" s="318"/>
      <c r="E32" s="318"/>
      <c r="F32" s="318"/>
      <c r="G32" s="24">
        <v>24</v>
      </c>
      <c r="H32" s="42">
        <v>-42590000</v>
      </c>
      <c r="I32" s="42">
        <v>-35530000</v>
      </c>
    </row>
    <row r="33" spans="1:9" x14ac:dyDescent="0.2">
      <c r="A33" s="318" t="s">
        <v>370</v>
      </c>
      <c r="B33" s="318"/>
      <c r="C33" s="318"/>
      <c r="D33" s="318"/>
      <c r="E33" s="318"/>
      <c r="F33" s="318"/>
      <c r="G33" s="24">
        <v>25</v>
      </c>
      <c r="H33" s="42">
        <v>0</v>
      </c>
      <c r="I33" s="42">
        <v>0</v>
      </c>
    </row>
    <row r="34" spans="1:9" x14ac:dyDescent="0.2">
      <c r="A34" s="318" t="s">
        <v>371</v>
      </c>
      <c r="B34" s="318"/>
      <c r="C34" s="318"/>
      <c r="D34" s="318"/>
      <c r="E34" s="318"/>
      <c r="F34" s="318"/>
      <c r="G34" s="24">
        <v>26</v>
      </c>
      <c r="H34" s="42">
        <v>-4637</v>
      </c>
      <c r="I34" s="42">
        <v>0</v>
      </c>
    </row>
    <row r="35" spans="1:9" ht="25.9" customHeight="1" x14ac:dyDescent="0.2">
      <c r="A35" s="325" t="s">
        <v>372</v>
      </c>
      <c r="B35" s="325"/>
      <c r="C35" s="325"/>
      <c r="D35" s="325"/>
      <c r="E35" s="325"/>
      <c r="F35" s="325"/>
      <c r="G35" s="25">
        <v>27</v>
      </c>
      <c r="H35" s="43">
        <f>SUM(H30:H34)</f>
        <v>-59158119</v>
      </c>
      <c r="I35" s="43">
        <f>SUM(I30:I34)</f>
        <v>-75128337</v>
      </c>
    </row>
    <row r="36" spans="1:9" ht="28.15" customHeight="1" x14ac:dyDescent="0.2">
      <c r="A36" s="322" t="s">
        <v>373</v>
      </c>
      <c r="B36" s="323"/>
      <c r="C36" s="323"/>
      <c r="D36" s="323"/>
      <c r="E36" s="323"/>
      <c r="F36" s="323"/>
      <c r="G36" s="26">
        <v>28</v>
      </c>
      <c r="H36" s="44">
        <f>H29+H35</f>
        <v>-21051123</v>
      </c>
      <c r="I36" s="44">
        <f>I29+I35</f>
        <v>-6138991</v>
      </c>
    </row>
    <row r="37" spans="1:9" x14ac:dyDescent="0.2">
      <c r="A37" s="332" t="s">
        <v>328</v>
      </c>
      <c r="B37" s="333"/>
      <c r="C37" s="333"/>
      <c r="D37" s="333"/>
      <c r="E37" s="333"/>
      <c r="F37" s="333"/>
      <c r="G37" s="333">
        <v>0</v>
      </c>
      <c r="H37" s="333"/>
      <c r="I37" s="334"/>
    </row>
    <row r="38" spans="1:9" x14ac:dyDescent="0.2">
      <c r="A38" s="336" t="s">
        <v>374</v>
      </c>
      <c r="B38" s="336"/>
      <c r="C38" s="336"/>
      <c r="D38" s="336"/>
      <c r="E38" s="336"/>
      <c r="F38" s="336"/>
      <c r="G38" s="119">
        <v>29</v>
      </c>
      <c r="H38" s="120">
        <v>0</v>
      </c>
      <c r="I38" s="120">
        <v>0</v>
      </c>
    </row>
    <row r="39" spans="1:9" ht="25.15" customHeight="1" x14ac:dyDescent="0.2">
      <c r="A39" s="324" t="s">
        <v>375</v>
      </c>
      <c r="B39" s="324"/>
      <c r="C39" s="324"/>
      <c r="D39" s="324"/>
      <c r="E39" s="324"/>
      <c r="F39" s="324"/>
      <c r="G39" s="119">
        <v>30</v>
      </c>
      <c r="H39" s="42">
        <v>0</v>
      </c>
      <c r="I39" s="42">
        <v>0</v>
      </c>
    </row>
    <row r="40" spans="1:9" x14ac:dyDescent="0.2">
      <c r="A40" s="324" t="s">
        <v>376</v>
      </c>
      <c r="B40" s="324"/>
      <c r="C40" s="324"/>
      <c r="D40" s="324"/>
      <c r="E40" s="324"/>
      <c r="F40" s="324"/>
      <c r="G40" s="119">
        <v>31</v>
      </c>
      <c r="H40" s="42">
        <v>5000000</v>
      </c>
      <c r="I40" s="42">
        <v>23000000</v>
      </c>
    </row>
    <row r="41" spans="1:9" x14ac:dyDescent="0.2">
      <c r="A41" s="324" t="s">
        <v>377</v>
      </c>
      <c r="B41" s="324"/>
      <c r="C41" s="324"/>
      <c r="D41" s="324"/>
      <c r="E41" s="324"/>
      <c r="F41" s="324"/>
      <c r="G41" s="119">
        <v>32</v>
      </c>
      <c r="H41" s="42">
        <v>922</v>
      </c>
      <c r="I41" s="42">
        <v>349105</v>
      </c>
    </row>
    <row r="42" spans="1:9" ht="25.9" customHeight="1" x14ac:dyDescent="0.2">
      <c r="A42" s="325" t="s">
        <v>378</v>
      </c>
      <c r="B42" s="325"/>
      <c r="C42" s="325"/>
      <c r="D42" s="325"/>
      <c r="E42" s="325"/>
      <c r="F42" s="325"/>
      <c r="G42" s="25">
        <v>33</v>
      </c>
      <c r="H42" s="43">
        <f>H41+H40+H39+H38</f>
        <v>5000922</v>
      </c>
      <c r="I42" s="43">
        <f>I41+I40+I39+I38</f>
        <v>23349105</v>
      </c>
    </row>
    <row r="43" spans="1:9" ht="24.6" customHeight="1" x14ac:dyDescent="0.2">
      <c r="A43" s="324" t="s">
        <v>379</v>
      </c>
      <c r="B43" s="324"/>
      <c r="C43" s="324"/>
      <c r="D43" s="324"/>
      <c r="E43" s="324"/>
      <c r="F43" s="324"/>
      <c r="G43" s="24">
        <v>34</v>
      </c>
      <c r="H43" s="42">
        <v>-19297820</v>
      </c>
      <c r="I43" s="42">
        <v>-5000000</v>
      </c>
    </row>
    <row r="44" spans="1:9" x14ac:dyDescent="0.2">
      <c r="A44" s="324" t="s">
        <v>380</v>
      </c>
      <c r="B44" s="324"/>
      <c r="C44" s="324"/>
      <c r="D44" s="324"/>
      <c r="E44" s="324"/>
      <c r="F44" s="324"/>
      <c r="G44" s="24">
        <v>35</v>
      </c>
      <c r="H44" s="42">
        <v>-6417292</v>
      </c>
      <c r="I44" s="42">
        <v>-7644598</v>
      </c>
    </row>
    <row r="45" spans="1:9" x14ac:dyDescent="0.2">
      <c r="A45" s="324" t="s">
        <v>381</v>
      </c>
      <c r="B45" s="324"/>
      <c r="C45" s="324"/>
      <c r="D45" s="324"/>
      <c r="E45" s="324"/>
      <c r="F45" s="324"/>
      <c r="G45" s="24">
        <v>36</v>
      </c>
      <c r="H45" s="42">
        <v>-8548</v>
      </c>
      <c r="I45" s="42">
        <v>-201061</v>
      </c>
    </row>
    <row r="46" spans="1:9" ht="21" customHeight="1" x14ac:dyDescent="0.2">
      <c r="A46" s="324" t="s">
        <v>382</v>
      </c>
      <c r="B46" s="324"/>
      <c r="C46" s="324"/>
      <c r="D46" s="324"/>
      <c r="E46" s="324"/>
      <c r="F46" s="324"/>
      <c r="G46" s="24">
        <v>37</v>
      </c>
      <c r="H46" s="42">
        <v>0</v>
      </c>
      <c r="I46" s="42">
        <v>0</v>
      </c>
    </row>
    <row r="47" spans="1:9" x14ac:dyDescent="0.2">
      <c r="A47" s="324" t="s">
        <v>383</v>
      </c>
      <c r="B47" s="324"/>
      <c r="C47" s="324"/>
      <c r="D47" s="324"/>
      <c r="E47" s="324"/>
      <c r="F47" s="324"/>
      <c r="G47" s="24">
        <v>38</v>
      </c>
      <c r="H47" s="42">
        <v>-8450</v>
      </c>
      <c r="I47" s="42">
        <v>-17497095</v>
      </c>
    </row>
    <row r="48" spans="1:9" ht="22.9" customHeight="1" x14ac:dyDescent="0.2">
      <c r="A48" s="325" t="s">
        <v>384</v>
      </c>
      <c r="B48" s="325"/>
      <c r="C48" s="325"/>
      <c r="D48" s="325"/>
      <c r="E48" s="325"/>
      <c r="F48" s="325"/>
      <c r="G48" s="25">
        <v>39</v>
      </c>
      <c r="H48" s="43">
        <f>H47+H46+H45+H44+H43</f>
        <v>-25732110</v>
      </c>
      <c r="I48" s="43">
        <f>I47+I46+I45+I44+I43</f>
        <v>-30342754</v>
      </c>
    </row>
    <row r="49" spans="1:9" ht="25.9" customHeight="1" x14ac:dyDescent="0.2">
      <c r="A49" s="326" t="s">
        <v>385</v>
      </c>
      <c r="B49" s="327"/>
      <c r="C49" s="327"/>
      <c r="D49" s="327"/>
      <c r="E49" s="327"/>
      <c r="F49" s="327"/>
      <c r="G49" s="25">
        <v>40</v>
      </c>
      <c r="H49" s="43">
        <f>H48+H42</f>
        <v>-20731188</v>
      </c>
      <c r="I49" s="43">
        <f>I48+I42</f>
        <v>-6993649</v>
      </c>
    </row>
    <row r="50" spans="1:9" ht="22.15" customHeight="1" x14ac:dyDescent="0.2">
      <c r="A50" s="318" t="s">
        <v>386</v>
      </c>
      <c r="B50" s="318"/>
      <c r="C50" s="318"/>
      <c r="D50" s="318"/>
      <c r="E50" s="318"/>
      <c r="F50" s="318"/>
      <c r="G50" s="24">
        <v>41</v>
      </c>
      <c r="H50" s="42">
        <v>-12601</v>
      </c>
      <c r="I50" s="42">
        <v>-23433</v>
      </c>
    </row>
    <row r="51" spans="1:9" ht="25.9" customHeight="1" x14ac:dyDescent="0.2">
      <c r="A51" s="326" t="s">
        <v>387</v>
      </c>
      <c r="B51" s="327"/>
      <c r="C51" s="327"/>
      <c r="D51" s="327"/>
      <c r="E51" s="327"/>
      <c r="F51" s="327"/>
      <c r="G51" s="25">
        <v>42</v>
      </c>
      <c r="H51" s="43">
        <f>H21+H36+H49+H50</f>
        <v>-31048535</v>
      </c>
      <c r="I51" s="43">
        <f>I21+I36+I49+I50</f>
        <v>13614383</v>
      </c>
    </row>
    <row r="52" spans="1:9" ht="25.15" customHeight="1" x14ac:dyDescent="0.2">
      <c r="A52" s="328" t="s">
        <v>343</v>
      </c>
      <c r="B52" s="328"/>
      <c r="C52" s="328"/>
      <c r="D52" s="328"/>
      <c r="E52" s="328"/>
      <c r="F52" s="328"/>
      <c r="G52" s="24">
        <v>43</v>
      </c>
      <c r="H52" s="42">
        <v>38342148</v>
      </c>
      <c r="I52" s="42">
        <v>7293613</v>
      </c>
    </row>
    <row r="53" spans="1:9" ht="31.9" customHeight="1" x14ac:dyDescent="0.2">
      <c r="A53" s="322" t="s">
        <v>388</v>
      </c>
      <c r="B53" s="323"/>
      <c r="C53" s="323"/>
      <c r="D53" s="323"/>
      <c r="E53" s="323"/>
      <c r="F53" s="323"/>
      <c r="G53" s="26">
        <v>44</v>
      </c>
      <c r="H53" s="44">
        <f>H52+H51</f>
        <v>7293613</v>
      </c>
      <c r="I53" s="44">
        <f>I52+I51</f>
        <v>20907996</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115" zoomScaleNormal="100" zoomScaleSheetLayoutView="115" workbookViewId="0">
      <selection activeCell="Y59" sqref="Y5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57" t="s">
        <v>389</v>
      </c>
      <c r="B1" s="358"/>
      <c r="C1" s="358"/>
      <c r="D1" s="358"/>
      <c r="E1" s="358"/>
      <c r="F1" s="358"/>
      <c r="G1" s="358"/>
      <c r="H1" s="358"/>
      <c r="I1" s="358"/>
      <c r="J1" s="358"/>
      <c r="K1" s="121"/>
    </row>
    <row r="2" spans="1:25" ht="15.75" x14ac:dyDescent="0.2">
      <c r="A2" s="2"/>
      <c r="B2" s="3"/>
      <c r="C2" s="359" t="s">
        <v>390</v>
      </c>
      <c r="D2" s="359"/>
      <c r="E2" s="9">
        <v>45658</v>
      </c>
      <c r="F2" s="4" t="s">
        <v>391</v>
      </c>
      <c r="G2" s="9">
        <v>46022</v>
      </c>
      <c r="H2" s="45"/>
      <c r="I2" s="45"/>
      <c r="J2" s="45"/>
      <c r="K2" s="121"/>
      <c r="X2" s="46" t="s">
        <v>61</v>
      </c>
    </row>
    <row r="3" spans="1:25" ht="13.5" customHeight="1" thickBot="1" x14ac:dyDescent="0.25">
      <c r="A3" s="360" t="s">
        <v>392</v>
      </c>
      <c r="B3" s="361"/>
      <c r="C3" s="361"/>
      <c r="D3" s="361"/>
      <c r="E3" s="361"/>
      <c r="F3" s="361"/>
      <c r="G3" s="364" t="s">
        <v>393</v>
      </c>
      <c r="H3" s="348" t="s">
        <v>394</v>
      </c>
      <c r="I3" s="348"/>
      <c r="J3" s="348"/>
      <c r="K3" s="348"/>
      <c r="L3" s="348"/>
      <c r="M3" s="348"/>
      <c r="N3" s="348"/>
      <c r="O3" s="348"/>
      <c r="P3" s="348"/>
      <c r="Q3" s="348"/>
      <c r="R3" s="348"/>
      <c r="S3" s="348"/>
      <c r="T3" s="348"/>
      <c r="U3" s="348"/>
      <c r="V3" s="348"/>
      <c r="W3" s="348"/>
      <c r="X3" s="348" t="s">
        <v>395</v>
      </c>
      <c r="Y3" s="350" t="s">
        <v>396</v>
      </c>
    </row>
    <row r="4" spans="1:25" ht="68.25" thickBot="1" x14ac:dyDescent="0.25">
      <c r="A4" s="362"/>
      <c r="B4" s="363"/>
      <c r="C4" s="363"/>
      <c r="D4" s="363"/>
      <c r="E4" s="363"/>
      <c r="F4" s="363"/>
      <c r="G4" s="365"/>
      <c r="H4" s="47" t="s">
        <v>397</v>
      </c>
      <c r="I4" s="47" t="s">
        <v>398</v>
      </c>
      <c r="J4" s="47" t="s">
        <v>399</v>
      </c>
      <c r="K4" s="47" t="s">
        <v>400</v>
      </c>
      <c r="L4" s="47" t="s">
        <v>401</v>
      </c>
      <c r="M4" s="47" t="s">
        <v>402</v>
      </c>
      <c r="N4" s="47" t="s">
        <v>403</v>
      </c>
      <c r="O4" s="47" t="s">
        <v>404</v>
      </c>
      <c r="P4" s="104" t="s">
        <v>405</v>
      </c>
      <c r="Q4" s="47" t="s">
        <v>406</v>
      </c>
      <c r="R4" s="47" t="s">
        <v>407</v>
      </c>
      <c r="S4" s="47" t="s">
        <v>408</v>
      </c>
      <c r="T4" s="47" t="s">
        <v>409</v>
      </c>
      <c r="U4" s="47" t="s">
        <v>410</v>
      </c>
      <c r="V4" s="47" t="s">
        <v>411</v>
      </c>
      <c r="W4" s="47" t="s">
        <v>412</v>
      </c>
      <c r="X4" s="349"/>
      <c r="Y4" s="351"/>
    </row>
    <row r="5" spans="1:25" ht="22.5" x14ac:dyDescent="0.2">
      <c r="A5" s="352">
        <v>1</v>
      </c>
      <c r="B5" s="353"/>
      <c r="C5" s="353"/>
      <c r="D5" s="353"/>
      <c r="E5" s="353"/>
      <c r="F5" s="353"/>
      <c r="G5" s="5">
        <v>2</v>
      </c>
      <c r="H5" s="48" t="s">
        <v>413</v>
      </c>
      <c r="I5" s="49" t="s">
        <v>414</v>
      </c>
      <c r="J5" s="48" t="s">
        <v>415</v>
      </c>
      <c r="K5" s="49" t="s">
        <v>416</v>
      </c>
      <c r="L5" s="48" t="s">
        <v>417</v>
      </c>
      <c r="M5" s="49" t="s">
        <v>418</v>
      </c>
      <c r="N5" s="48" t="s">
        <v>419</v>
      </c>
      <c r="O5" s="49" t="s">
        <v>420</v>
      </c>
      <c r="P5" s="48" t="s">
        <v>421</v>
      </c>
      <c r="Q5" s="49" t="s">
        <v>422</v>
      </c>
      <c r="R5" s="48" t="s">
        <v>423</v>
      </c>
      <c r="S5" s="105" t="s">
        <v>424</v>
      </c>
      <c r="T5" s="105" t="s">
        <v>425</v>
      </c>
      <c r="U5" s="105" t="s">
        <v>426</v>
      </c>
      <c r="V5" s="105" t="s">
        <v>427</v>
      </c>
      <c r="W5" s="105" t="s">
        <v>428</v>
      </c>
      <c r="X5" s="105">
        <v>19</v>
      </c>
      <c r="Y5" s="106" t="s">
        <v>429</v>
      </c>
    </row>
    <row r="6" spans="1:25" x14ac:dyDescent="0.2">
      <c r="A6" s="354" t="s">
        <v>430</v>
      </c>
      <c r="B6" s="354"/>
      <c r="C6" s="354"/>
      <c r="D6" s="354"/>
      <c r="E6" s="354"/>
      <c r="F6" s="354"/>
      <c r="G6" s="354"/>
      <c r="H6" s="354"/>
      <c r="I6" s="354"/>
      <c r="J6" s="354"/>
      <c r="K6" s="354"/>
      <c r="L6" s="354"/>
      <c r="M6" s="354"/>
      <c r="N6" s="355"/>
      <c r="O6" s="355"/>
      <c r="P6" s="355"/>
      <c r="Q6" s="355"/>
      <c r="R6" s="355"/>
      <c r="S6" s="355"/>
      <c r="T6" s="355"/>
      <c r="U6" s="355"/>
      <c r="V6" s="355"/>
      <c r="W6" s="355"/>
      <c r="X6" s="355"/>
      <c r="Y6" s="356"/>
    </row>
    <row r="7" spans="1:25" x14ac:dyDescent="0.2">
      <c r="A7" s="346" t="s">
        <v>431</v>
      </c>
      <c r="B7" s="346"/>
      <c r="C7" s="346"/>
      <c r="D7" s="346"/>
      <c r="E7" s="346"/>
      <c r="F7" s="346"/>
      <c r="G7" s="6">
        <v>1</v>
      </c>
      <c r="H7" s="50">
        <v>159471378</v>
      </c>
      <c r="I7" s="50">
        <v>1072189</v>
      </c>
      <c r="J7" s="50">
        <v>7540299</v>
      </c>
      <c r="K7" s="50">
        <v>4507291</v>
      </c>
      <c r="L7" s="50">
        <v>2032193</v>
      </c>
      <c r="M7" s="50">
        <v>28891636</v>
      </c>
      <c r="N7" s="50">
        <v>18365422</v>
      </c>
      <c r="O7" s="50">
        <v>0</v>
      </c>
      <c r="P7" s="50">
        <v>0</v>
      </c>
      <c r="Q7" s="50">
        <v>0</v>
      </c>
      <c r="R7" s="50">
        <v>0</v>
      </c>
      <c r="S7" s="50">
        <v>0</v>
      </c>
      <c r="T7" s="50">
        <v>0</v>
      </c>
      <c r="U7" s="50">
        <v>9310565</v>
      </c>
      <c r="V7" s="50">
        <v>13707458</v>
      </c>
      <c r="W7" s="51">
        <f>H7+I7+J7+K7-L7+M7+N7+O7+P7+Q7+R7+U7+V7+S7+T7</f>
        <v>240834045</v>
      </c>
      <c r="X7" s="50">
        <v>0</v>
      </c>
      <c r="Y7" s="51">
        <f>W7+X7</f>
        <v>240834045</v>
      </c>
    </row>
    <row r="8" spans="1:25" x14ac:dyDescent="0.2">
      <c r="A8" s="341" t="s">
        <v>432</v>
      </c>
      <c r="B8" s="341"/>
      <c r="C8" s="341"/>
      <c r="D8" s="341"/>
      <c r="E8" s="341"/>
      <c r="F8" s="341"/>
      <c r="G8" s="6">
        <v>2</v>
      </c>
      <c r="H8" s="50">
        <v>0</v>
      </c>
      <c r="I8" s="50">
        <v>0</v>
      </c>
      <c r="J8" s="50">
        <v>0</v>
      </c>
      <c r="K8" s="50">
        <v>0</v>
      </c>
      <c r="L8" s="50">
        <v>0</v>
      </c>
      <c r="M8" s="50">
        <v>0</v>
      </c>
      <c r="N8" s="50">
        <v>0</v>
      </c>
      <c r="O8" s="50">
        <v>0</v>
      </c>
      <c r="P8" s="50">
        <v>0</v>
      </c>
      <c r="Q8" s="50">
        <v>0</v>
      </c>
      <c r="R8" s="50">
        <v>0</v>
      </c>
      <c r="S8" s="50">
        <v>0</v>
      </c>
      <c r="T8" s="50">
        <v>0</v>
      </c>
      <c r="U8" s="50">
        <v>0</v>
      </c>
      <c r="V8" s="50">
        <v>0</v>
      </c>
      <c r="W8" s="51">
        <f t="shared" ref="W8:W9" si="0">H8+I8+J8+K8-L8+M8+N8+O8+P8+Q8+R8+U8+V8+S8+T8</f>
        <v>0</v>
      </c>
      <c r="X8" s="50">
        <v>0</v>
      </c>
      <c r="Y8" s="51">
        <f t="shared" ref="Y8:Y9" si="1">W8+X8</f>
        <v>0</v>
      </c>
    </row>
    <row r="9" spans="1:25" x14ac:dyDescent="0.2">
      <c r="A9" s="341" t="s">
        <v>433</v>
      </c>
      <c r="B9" s="341"/>
      <c r="C9" s="341"/>
      <c r="D9" s="341"/>
      <c r="E9" s="341"/>
      <c r="F9" s="341"/>
      <c r="G9" s="6">
        <v>3</v>
      </c>
      <c r="H9" s="50">
        <v>0</v>
      </c>
      <c r="I9" s="50">
        <v>0</v>
      </c>
      <c r="J9" s="50">
        <v>0</v>
      </c>
      <c r="K9" s="50">
        <v>0</v>
      </c>
      <c r="L9" s="50">
        <v>0</v>
      </c>
      <c r="M9" s="50">
        <v>0</v>
      </c>
      <c r="N9" s="50">
        <v>0</v>
      </c>
      <c r="O9" s="50">
        <v>0</v>
      </c>
      <c r="P9" s="50">
        <v>0</v>
      </c>
      <c r="Q9" s="50">
        <v>0</v>
      </c>
      <c r="R9" s="50">
        <v>0</v>
      </c>
      <c r="S9" s="50">
        <v>0</v>
      </c>
      <c r="T9" s="50">
        <v>0</v>
      </c>
      <c r="U9" s="50">
        <v>0</v>
      </c>
      <c r="V9" s="50">
        <v>0</v>
      </c>
      <c r="W9" s="51">
        <f t="shared" si="0"/>
        <v>0</v>
      </c>
      <c r="X9" s="50">
        <v>0</v>
      </c>
      <c r="Y9" s="51">
        <f t="shared" si="1"/>
        <v>0</v>
      </c>
    </row>
    <row r="10" spans="1:25" ht="24" customHeight="1" x14ac:dyDescent="0.2">
      <c r="A10" s="347" t="s">
        <v>434</v>
      </c>
      <c r="B10" s="347"/>
      <c r="C10" s="347"/>
      <c r="D10" s="347"/>
      <c r="E10" s="347"/>
      <c r="F10" s="347"/>
      <c r="G10" s="7">
        <v>4</v>
      </c>
      <c r="H10" s="51">
        <f>H7+H8+H9</f>
        <v>159471378</v>
      </c>
      <c r="I10" s="51">
        <f t="shared" ref="I10:Y10" si="2">I7+I8+I9</f>
        <v>1072189</v>
      </c>
      <c r="J10" s="51">
        <f t="shared" si="2"/>
        <v>7540299</v>
      </c>
      <c r="K10" s="51">
        <f t="shared" si="2"/>
        <v>4507291</v>
      </c>
      <c r="L10" s="51">
        <f t="shared" si="2"/>
        <v>2032193</v>
      </c>
      <c r="M10" s="51">
        <f t="shared" si="2"/>
        <v>28891636</v>
      </c>
      <c r="N10" s="51">
        <f t="shared" si="2"/>
        <v>18365422</v>
      </c>
      <c r="O10" s="51">
        <f t="shared" si="2"/>
        <v>0</v>
      </c>
      <c r="P10" s="51">
        <f t="shared" si="2"/>
        <v>0</v>
      </c>
      <c r="Q10" s="51">
        <f t="shared" si="2"/>
        <v>0</v>
      </c>
      <c r="R10" s="51">
        <f t="shared" si="2"/>
        <v>0</v>
      </c>
      <c r="S10" s="51">
        <f t="shared" si="2"/>
        <v>0</v>
      </c>
      <c r="T10" s="51">
        <f t="shared" si="2"/>
        <v>0</v>
      </c>
      <c r="U10" s="51">
        <f t="shared" si="2"/>
        <v>9310565</v>
      </c>
      <c r="V10" s="51">
        <f t="shared" si="2"/>
        <v>13707458</v>
      </c>
      <c r="W10" s="51">
        <f t="shared" si="2"/>
        <v>240834045</v>
      </c>
      <c r="X10" s="51">
        <f t="shared" si="2"/>
        <v>0</v>
      </c>
      <c r="Y10" s="51">
        <f t="shared" si="2"/>
        <v>240834045</v>
      </c>
    </row>
    <row r="11" spans="1:25" x14ac:dyDescent="0.2">
      <c r="A11" s="341" t="s">
        <v>435</v>
      </c>
      <c r="B11" s="341"/>
      <c r="C11" s="341"/>
      <c r="D11" s="341"/>
      <c r="E11" s="341"/>
      <c r="F11" s="341"/>
      <c r="G11" s="6">
        <v>5</v>
      </c>
      <c r="H11" s="52">
        <v>0</v>
      </c>
      <c r="I11" s="52">
        <v>0</v>
      </c>
      <c r="J11" s="52">
        <v>0</v>
      </c>
      <c r="K11" s="52">
        <v>0</v>
      </c>
      <c r="L11" s="52">
        <v>0</v>
      </c>
      <c r="M11" s="52">
        <v>0</v>
      </c>
      <c r="N11" s="52">
        <v>0</v>
      </c>
      <c r="O11" s="52">
        <v>0</v>
      </c>
      <c r="P11" s="52">
        <v>0</v>
      </c>
      <c r="Q11" s="52">
        <v>0</v>
      </c>
      <c r="R11" s="52">
        <v>0</v>
      </c>
      <c r="S11" s="50">
        <v>0</v>
      </c>
      <c r="T11" s="50">
        <v>0</v>
      </c>
      <c r="U11" s="52">
        <v>0</v>
      </c>
      <c r="V11" s="50">
        <v>31453933</v>
      </c>
      <c r="W11" s="51">
        <f t="shared" ref="W11:W29" si="3">H11+I11+J11+K11-L11+M11+N11+O11+P11+Q11+R11+U11+V11+S11+T11</f>
        <v>31453933</v>
      </c>
      <c r="X11" s="50">
        <v>0</v>
      </c>
      <c r="Y11" s="51">
        <f t="shared" ref="Y11:Y29" si="4">W11+X11</f>
        <v>31453933</v>
      </c>
    </row>
    <row r="12" spans="1:25" x14ac:dyDescent="0.2">
      <c r="A12" s="341" t="s">
        <v>436</v>
      </c>
      <c r="B12" s="341"/>
      <c r="C12" s="341"/>
      <c r="D12" s="341"/>
      <c r="E12" s="341"/>
      <c r="F12" s="341"/>
      <c r="G12" s="6">
        <v>6</v>
      </c>
      <c r="H12" s="52">
        <v>0</v>
      </c>
      <c r="I12" s="52">
        <v>0</v>
      </c>
      <c r="J12" s="52">
        <v>0</v>
      </c>
      <c r="K12" s="52">
        <v>0</v>
      </c>
      <c r="L12" s="52">
        <v>0</v>
      </c>
      <c r="M12" s="52">
        <v>0</v>
      </c>
      <c r="N12" s="50">
        <v>0</v>
      </c>
      <c r="O12" s="52">
        <v>0</v>
      </c>
      <c r="P12" s="52">
        <v>0</v>
      </c>
      <c r="Q12" s="52">
        <v>0</v>
      </c>
      <c r="R12" s="52">
        <v>0</v>
      </c>
      <c r="S12" s="50">
        <v>0</v>
      </c>
      <c r="T12" s="50">
        <v>0</v>
      </c>
      <c r="U12" s="52">
        <v>0</v>
      </c>
      <c r="V12" s="52">
        <v>0</v>
      </c>
      <c r="W12" s="51">
        <f t="shared" si="3"/>
        <v>0</v>
      </c>
      <c r="X12" s="50">
        <v>0</v>
      </c>
      <c r="Y12" s="51">
        <f t="shared" si="4"/>
        <v>0</v>
      </c>
    </row>
    <row r="13" spans="1:25" ht="26.25" customHeight="1" x14ac:dyDescent="0.2">
      <c r="A13" s="341" t="s">
        <v>437</v>
      </c>
      <c r="B13" s="341"/>
      <c r="C13" s="341"/>
      <c r="D13" s="341"/>
      <c r="E13" s="341"/>
      <c r="F13" s="341"/>
      <c r="G13" s="6">
        <v>7</v>
      </c>
      <c r="H13" s="52">
        <v>0</v>
      </c>
      <c r="I13" s="52">
        <v>0</v>
      </c>
      <c r="J13" s="52">
        <v>0</v>
      </c>
      <c r="K13" s="52">
        <v>0</v>
      </c>
      <c r="L13" s="52">
        <v>0</v>
      </c>
      <c r="M13" s="52">
        <v>0</v>
      </c>
      <c r="N13" s="52">
        <v>0</v>
      </c>
      <c r="O13" s="50">
        <v>0</v>
      </c>
      <c r="P13" s="52">
        <v>0</v>
      </c>
      <c r="Q13" s="52">
        <v>0</v>
      </c>
      <c r="R13" s="52">
        <v>0</v>
      </c>
      <c r="S13" s="50">
        <v>0</v>
      </c>
      <c r="T13" s="50">
        <v>0</v>
      </c>
      <c r="U13" s="50">
        <v>0</v>
      </c>
      <c r="V13" s="50">
        <v>0</v>
      </c>
      <c r="W13" s="51">
        <f t="shared" si="3"/>
        <v>0</v>
      </c>
      <c r="X13" s="50">
        <v>0</v>
      </c>
      <c r="Y13" s="51">
        <f t="shared" si="4"/>
        <v>0</v>
      </c>
    </row>
    <row r="14" spans="1:25" ht="29.25" customHeight="1" x14ac:dyDescent="0.2">
      <c r="A14" s="341" t="s">
        <v>438</v>
      </c>
      <c r="B14" s="341"/>
      <c r="C14" s="341"/>
      <c r="D14" s="341"/>
      <c r="E14" s="341"/>
      <c r="F14" s="341"/>
      <c r="G14" s="6">
        <v>8</v>
      </c>
      <c r="H14" s="52">
        <v>0</v>
      </c>
      <c r="I14" s="52">
        <v>0</v>
      </c>
      <c r="J14" s="52">
        <v>0</v>
      </c>
      <c r="K14" s="52">
        <v>0</v>
      </c>
      <c r="L14" s="52">
        <v>0</v>
      </c>
      <c r="M14" s="52">
        <v>0</v>
      </c>
      <c r="N14" s="52">
        <v>0</v>
      </c>
      <c r="O14" s="52">
        <v>0</v>
      </c>
      <c r="P14" s="50">
        <v>0</v>
      </c>
      <c r="Q14" s="52">
        <v>0</v>
      </c>
      <c r="R14" s="52">
        <v>0</v>
      </c>
      <c r="S14" s="50">
        <v>0</v>
      </c>
      <c r="T14" s="50">
        <v>0</v>
      </c>
      <c r="U14" s="50">
        <v>0</v>
      </c>
      <c r="V14" s="50">
        <v>0</v>
      </c>
      <c r="W14" s="51">
        <f t="shared" si="3"/>
        <v>0</v>
      </c>
      <c r="X14" s="50">
        <v>0</v>
      </c>
      <c r="Y14" s="51">
        <f t="shared" si="4"/>
        <v>0</v>
      </c>
    </row>
    <row r="15" spans="1:25" x14ac:dyDescent="0.2">
      <c r="A15" s="341" t="s">
        <v>439</v>
      </c>
      <c r="B15" s="341"/>
      <c r="C15" s="341"/>
      <c r="D15" s="341"/>
      <c r="E15" s="341"/>
      <c r="F15" s="341"/>
      <c r="G15" s="6">
        <v>9</v>
      </c>
      <c r="H15" s="52">
        <v>0</v>
      </c>
      <c r="I15" s="52">
        <v>0</v>
      </c>
      <c r="J15" s="52">
        <v>0</v>
      </c>
      <c r="K15" s="52">
        <v>0</v>
      </c>
      <c r="L15" s="52">
        <v>0</v>
      </c>
      <c r="M15" s="52">
        <v>0</v>
      </c>
      <c r="N15" s="52">
        <v>0</v>
      </c>
      <c r="O15" s="52">
        <v>0</v>
      </c>
      <c r="P15" s="52">
        <v>0</v>
      </c>
      <c r="Q15" s="50">
        <v>0</v>
      </c>
      <c r="R15" s="52">
        <v>0</v>
      </c>
      <c r="S15" s="50">
        <v>0</v>
      </c>
      <c r="T15" s="50">
        <v>0</v>
      </c>
      <c r="U15" s="50">
        <v>0</v>
      </c>
      <c r="V15" s="50">
        <v>0</v>
      </c>
      <c r="W15" s="51">
        <f t="shared" si="3"/>
        <v>0</v>
      </c>
      <c r="X15" s="50">
        <v>0</v>
      </c>
      <c r="Y15" s="51">
        <f t="shared" si="4"/>
        <v>0</v>
      </c>
    </row>
    <row r="16" spans="1:25" ht="28.5" customHeight="1" x14ac:dyDescent="0.2">
      <c r="A16" s="341" t="s">
        <v>440</v>
      </c>
      <c r="B16" s="341"/>
      <c r="C16" s="341"/>
      <c r="D16" s="341"/>
      <c r="E16" s="341"/>
      <c r="F16" s="341"/>
      <c r="G16" s="6">
        <v>10</v>
      </c>
      <c r="H16" s="52">
        <v>0</v>
      </c>
      <c r="I16" s="52">
        <v>0</v>
      </c>
      <c r="J16" s="52">
        <v>0</v>
      </c>
      <c r="K16" s="52">
        <v>0</v>
      </c>
      <c r="L16" s="52">
        <v>0</v>
      </c>
      <c r="M16" s="52">
        <v>0</v>
      </c>
      <c r="N16" s="52">
        <v>0</v>
      </c>
      <c r="O16" s="52">
        <v>0</v>
      </c>
      <c r="P16" s="52">
        <v>0</v>
      </c>
      <c r="Q16" s="52">
        <v>0</v>
      </c>
      <c r="R16" s="50">
        <v>0</v>
      </c>
      <c r="S16" s="50">
        <v>0</v>
      </c>
      <c r="T16" s="50">
        <v>0</v>
      </c>
      <c r="U16" s="50">
        <v>0</v>
      </c>
      <c r="V16" s="50">
        <v>0</v>
      </c>
      <c r="W16" s="51">
        <f t="shared" si="3"/>
        <v>0</v>
      </c>
      <c r="X16" s="50">
        <v>0</v>
      </c>
      <c r="Y16" s="51">
        <f t="shared" si="4"/>
        <v>0</v>
      </c>
    </row>
    <row r="17" spans="1:25" ht="23.25" customHeight="1" x14ac:dyDescent="0.2">
      <c r="A17" s="341" t="s">
        <v>441</v>
      </c>
      <c r="B17" s="341"/>
      <c r="C17" s="341"/>
      <c r="D17" s="341"/>
      <c r="E17" s="341"/>
      <c r="F17" s="341"/>
      <c r="G17" s="6">
        <v>11</v>
      </c>
      <c r="H17" s="52">
        <v>0</v>
      </c>
      <c r="I17" s="52">
        <v>0</v>
      </c>
      <c r="J17" s="52">
        <v>0</v>
      </c>
      <c r="K17" s="52">
        <v>0</v>
      </c>
      <c r="L17" s="52">
        <v>0</v>
      </c>
      <c r="M17" s="52">
        <v>0</v>
      </c>
      <c r="N17" s="50">
        <v>0</v>
      </c>
      <c r="O17" s="50">
        <v>0</v>
      </c>
      <c r="P17" s="50">
        <v>0</v>
      </c>
      <c r="Q17" s="50">
        <v>0</v>
      </c>
      <c r="R17" s="50">
        <v>0</v>
      </c>
      <c r="S17" s="50">
        <v>0</v>
      </c>
      <c r="T17" s="50">
        <v>0</v>
      </c>
      <c r="U17" s="50">
        <v>0</v>
      </c>
      <c r="V17" s="50">
        <v>0</v>
      </c>
      <c r="W17" s="51">
        <f t="shared" si="3"/>
        <v>0</v>
      </c>
      <c r="X17" s="50">
        <v>0</v>
      </c>
      <c r="Y17" s="51">
        <f t="shared" si="4"/>
        <v>0</v>
      </c>
    </row>
    <row r="18" spans="1:25" x14ac:dyDescent="0.2">
      <c r="A18" s="341" t="s">
        <v>442</v>
      </c>
      <c r="B18" s="341"/>
      <c r="C18" s="341"/>
      <c r="D18" s="341"/>
      <c r="E18" s="341"/>
      <c r="F18" s="341"/>
      <c r="G18" s="6">
        <v>12</v>
      </c>
      <c r="H18" s="52">
        <v>0</v>
      </c>
      <c r="I18" s="52">
        <v>0</v>
      </c>
      <c r="J18" s="52">
        <v>0</v>
      </c>
      <c r="K18" s="52">
        <v>0</v>
      </c>
      <c r="L18" s="52">
        <v>0</v>
      </c>
      <c r="M18" s="52">
        <v>0</v>
      </c>
      <c r="N18" s="50">
        <v>0</v>
      </c>
      <c r="O18" s="50">
        <v>0</v>
      </c>
      <c r="P18" s="50">
        <v>0</v>
      </c>
      <c r="Q18" s="50">
        <v>0</v>
      </c>
      <c r="R18" s="50">
        <v>0</v>
      </c>
      <c r="S18" s="50">
        <v>0</v>
      </c>
      <c r="T18" s="50">
        <v>0</v>
      </c>
      <c r="U18" s="50">
        <v>0</v>
      </c>
      <c r="V18" s="50">
        <v>0</v>
      </c>
      <c r="W18" s="51">
        <f t="shared" si="3"/>
        <v>0</v>
      </c>
      <c r="X18" s="50">
        <v>0</v>
      </c>
      <c r="Y18" s="51">
        <f t="shared" si="4"/>
        <v>0</v>
      </c>
    </row>
    <row r="19" spans="1:25" x14ac:dyDescent="0.2">
      <c r="A19" s="341" t="s">
        <v>443</v>
      </c>
      <c r="B19" s="341"/>
      <c r="C19" s="341"/>
      <c r="D19" s="341"/>
      <c r="E19" s="341"/>
      <c r="F19" s="341"/>
      <c r="G19" s="6">
        <v>13</v>
      </c>
      <c r="H19" s="50">
        <v>0</v>
      </c>
      <c r="I19" s="50">
        <v>987</v>
      </c>
      <c r="J19" s="50">
        <v>1352384</v>
      </c>
      <c r="K19" s="50">
        <v>1524902</v>
      </c>
      <c r="L19" s="50">
        <v>0</v>
      </c>
      <c r="M19" s="50">
        <v>6008078</v>
      </c>
      <c r="N19" s="50">
        <v>2082944</v>
      </c>
      <c r="O19" s="50">
        <v>0</v>
      </c>
      <c r="P19" s="50">
        <v>0</v>
      </c>
      <c r="Q19" s="50">
        <v>0</v>
      </c>
      <c r="R19" s="50">
        <v>0</v>
      </c>
      <c r="S19" s="50">
        <v>0</v>
      </c>
      <c r="T19" s="50">
        <v>0</v>
      </c>
      <c r="U19" s="50">
        <f>-9930729+43401</f>
        <v>-9887328</v>
      </c>
      <c r="V19" s="50">
        <v>0</v>
      </c>
      <c r="W19" s="51">
        <f t="shared" si="3"/>
        <v>1081967</v>
      </c>
      <c r="X19" s="50">
        <v>0</v>
      </c>
      <c r="Y19" s="51">
        <f t="shared" si="4"/>
        <v>1081967</v>
      </c>
    </row>
    <row r="20" spans="1:25" x14ac:dyDescent="0.2">
      <c r="A20" s="341" t="s">
        <v>444</v>
      </c>
      <c r="B20" s="341"/>
      <c r="C20" s="341"/>
      <c r="D20" s="341"/>
      <c r="E20" s="341"/>
      <c r="F20" s="341"/>
      <c r="G20" s="6">
        <v>14</v>
      </c>
      <c r="H20" s="52">
        <v>0</v>
      </c>
      <c r="I20" s="52">
        <v>0</v>
      </c>
      <c r="J20" s="52">
        <v>0</v>
      </c>
      <c r="K20" s="52">
        <v>0</v>
      </c>
      <c r="L20" s="52">
        <v>0</v>
      </c>
      <c r="M20" s="52">
        <v>0</v>
      </c>
      <c r="N20" s="50"/>
      <c r="O20" s="50"/>
      <c r="P20" s="50"/>
      <c r="Q20" s="50"/>
      <c r="R20" s="50"/>
      <c r="S20" s="50"/>
      <c r="T20" s="50"/>
      <c r="U20" s="50"/>
      <c r="V20" s="50"/>
      <c r="W20" s="51">
        <f t="shared" si="3"/>
        <v>0</v>
      </c>
      <c r="X20" s="50">
        <v>0</v>
      </c>
      <c r="Y20" s="51">
        <f t="shared" si="4"/>
        <v>0</v>
      </c>
    </row>
    <row r="21" spans="1:25" ht="30.75" customHeight="1" x14ac:dyDescent="0.2">
      <c r="A21" s="341" t="s">
        <v>445</v>
      </c>
      <c r="B21" s="341"/>
      <c r="C21" s="341"/>
      <c r="D21" s="341"/>
      <c r="E21" s="341"/>
      <c r="F21" s="341"/>
      <c r="G21" s="6">
        <v>15</v>
      </c>
      <c r="H21" s="50">
        <v>0</v>
      </c>
      <c r="I21" s="50">
        <v>0</v>
      </c>
      <c r="J21" s="50">
        <v>0</v>
      </c>
      <c r="K21" s="50">
        <v>0</v>
      </c>
      <c r="L21" s="50">
        <v>0</v>
      </c>
      <c r="M21" s="50">
        <v>0</v>
      </c>
      <c r="N21" s="50">
        <v>0</v>
      </c>
      <c r="O21" s="50">
        <v>0</v>
      </c>
      <c r="P21" s="50">
        <v>0</v>
      </c>
      <c r="Q21" s="50">
        <v>0</v>
      </c>
      <c r="R21" s="50">
        <v>0</v>
      </c>
      <c r="S21" s="50">
        <v>0</v>
      </c>
      <c r="T21" s="50">
        <v>0</v>
      </c>
      <c r="U21" s="50">
        <v>0</v>
      </c>
      <c r="V21" s="50">
        <v>0</v>
      </c>
      <c r="W21" s="51">
        <f t="shared" si="3"/>
        <v>0</v>
      </c>
      <c r="X21" s="50">
        <v>0</v>
      </c>
      <c r="Y21" s="51">
        <f t="shared" si="4"/>
        <v>0</v>
      </c>
    </row>
    <row r="22" spans="1:25" ht="28.5" customHeight="1" x14ac:dyDescent="0.2">
      <c r="A22" s="341" t="s">
        <v>446</v>
      </c>
      <c r="B22" s="341"/>
      <c r="C22" s="341"/>
      <c r="D22" s="341"/>
      <c r="E22" s="341"/>
      <c r="F22" s="341"/>
      <c r="G22" s="6">
        <v>16</v>
      </c>
      <c r="H22" s="50">
        <v>0</v>
      </c>
      <c r="I22" s="50">
        <v>0</v>
      </c>
      <c r="J22" s="50">
        <v>0</v>
      </c>
      <c r="K22" s="50">
        <v>0</v>
      </c>
      <c r="L22" s="50">
        <v>0</v>
      </c>
      <c r="M22" s="50">
        <v>0</v>
      </c>
      <c r="N22" s="50">
        <v>0</v>
      </c>
      <c r="O22" s="50">
        <v>0</v>
      </c>
      <c r="P22" s="50">
        <v>0</v>
      </c>
      <c r="Q22" s="50">
        <v>0</v>
      </c>
      <c r="R22" s="50">
        <v>0</v>
      </c>
      <c r="S22" s="50">
        <v>0</v>
      </c>
      <c r="T22" s="50">
        <v>0</v>
      </c>
      <c r="U22" s="50">
        <v>0</v>
      </c>
      <c r="V22" s="50">
        <v>0</v>
      </c>
      <c r="W22" s="51">
        <f t="shared" si="3"/>
        <v>0</v>
      </c>
      <c r="X22" s="50">
        <v>0</v>
      </c>
      <c r="Y22" s="51">
        <f t="shared" si="4"/>
        <v>0</v>
      </c>
    </row>
    <row r="23" spans="1:25" ht="26.25" customHeight="1" x14ac:dyDescent="0.2">
      <c r="A23" s="341" t="s">
        <v>447</v>
      </c>
      <c r="B23" s="341"/>
      <c r="C23" s="341"/>
      <c r="D23" s="341"/>
      <c r="E23" s="341"/>
      <c r="F23" s="341"/>
      <c r="G23" s="6">
        <v>17</v>
      </c>
      <c r="H23" s="50">
        <v>0</v>
      </c>
      <c r="I23" s="50">
        <v>0</v>
      </c>
      <c r="J23" s="50">
        <v>0</v>
      </c>
      <c r="K23" s="50">
        <v>0</v>
      </c>
      <c r="L23" s="50">
        <v>0</v>
      </c>
      <c r="M23" s="50">
        <v>0</v>
      </c>
      <c r="N23" s="50">
        <v>0</v>
      </c>
      <c r="O23" s="50">
        <v>0</v>
      </c>
      <c r="P23" s="50">
        <v>0</v>
      </c>
      <c r="Q23" s="50">
        <v>0</v>
      </c>
      <c r="R23" s="50">
        <v>0</v>
      </c>
      <c r="S23" s="50">
        <v>0</v>
      </c>
      <c r="T23" s="50">
        <v>0</v>
      </c>
      <c r="U23" s="50">
        <v>0</v>
      </c>
      <c r="V23" s="50">
        <v>0</v>
      </c>
      <c r="W23" s="51">
        <f t="shared" si="3"/>
        <v>0</v>
      </c>
      <c r="X23" s="50">
        <v>0</v>
      </c>
      <c r="Y23" s="51">
        <f t="shared" si="4"/>
        <v>0</v>
      </c>
    </row>
    <row r="24" spans="1:25" x14ac:dyDescent="0.2">
      <c r="A24" s="341" t="s">
        <v>448</v>
      </c>
      <c r="B24" s="341"/>
      <c r="C24" s="341"/>
      <c r="D24" s="341"/>
      <c r="E24" s="341"/>
      <c r="F24" s="341"/>
      <c r="G24" s="6">
        <v>18</v>
      </c>
      <c r="H24" s="50">
        <v>0</v>
      </c>
      <c r="I24" s="50">
        <v>0</v>
      </c>
      <c r="J24" s="50">
        <v>0</v>
      </c>
      <c r="K24" s="50">
        <v>0</v>
      </c>
      <c r="L24" s="50">
        <v>0</v>
      </c>
      <c r="M24" s="50">
        <v>0</v>
      </c>
      <c r="N24" s="50">
        <v>0</v>
      </c>
      <c r="O24" s="50">
        <v>0</v>
      </c>
      <c r="P24" s="50">
        <v>0</v>
      </c>
      <c r="Q24" s="50">
        <v>0</v>
      </c>
      <c r="R24" s="50">
        <v>0</v>
      </c>
      <c r="S24" s="50">
        <v>0</v>
      </c>
      <c r="T24" s="50">
        <v>0</v>
      </c>
      <c r="U24" s="50">
        <v>0</v>
      </c>
      <c r="V24" s="50">
        <v>0</v>
      </c>
      <c r="W24" s="51">
        <f t="shared" si="3"/>
        <v>0</v>
      </c>
      <c r="X24" s="50">
        <v>0</v>
      </c>
      <c r="Y24" s="51">
        <f t="shared" si="4"/>
        <v>0</v>
      </c>
    </row>
    <row r="25" spans="1:25" x14ac:dyDescent="0.2">
      <c r="A25" s="341" t="s">
        <v>449</v>
      </c>
      <c r="B25" s="341"/>
      <c r="C25" s="341"/>
      <c r="D25" s="341"/>
      <c r="E25" s="341"/>
      <c r="F25" s="341"/>
      <c r="G25" s="6">
        <v>19</v>
      </c>
      <c r="H25" s="50">
        <v>0</v>
      </c>
      <c r="I25" s="50">
        <v>0</v>
      </c>
      <c r="J25" s="50">
        <v>0</v>
      </c>
      <c r="K25" s="50">
        <v>0</v>
      </c>
      <c r="L25" s="50">
        <v>0</v>
      </c>
      <c r="M25" s="50">
        <v>0</v>
      </c>
      <c r="N25" s="50">
        <v>0</v>
      </c>
      <c r="O25" s="50">
        <v>0</v>
      </c>
      <c r="P25" s="50">
        <v>0</v>
      </c>
      <c r="Q25" s="50">
        <v>0</v>
      </c>
      <c r="R25" s="50">
        <v>0</v>
      </c>
      <c r="S25" s="50">
        <v>0</v>
      </c>
      <c r="T25" s="50">
        <v>0</v>
      </c>
      <c r="U25" s="50">
        <v>0</v>
      </c>
      <c r="V25" s="50">
        <v>0</v>
      </c>
      <c r="W25" s="51">
        <f t="shared" si="3"/>
        <v>0</v>
      </c>
      <c r="X25" s="50">
        <v>0</v>
      </c>
      <c r="Y25" s="51">
        <f t="shared" si="4"/>
        <v>0</v>
      </c>
    </row>
    <row r="26" spans="1:25" x14ac:dyDescent="0.2">
      <c r="A26" s="341" t="s">
        <v>450</v>
      </c>
      <c r="B26" s="341"/>
      <c r="C26" s="341"/>
      <c r="D26" s="341"/>
      <c r="E26" s="341"/>
      <c r="F26" s="341"/>
      <c r="G26" s="6">
        <v>20</v>
      </c>
      <c r="H26" s="50">
        <v>0</v>
      </c>
      <c r="I26" s="50">
        <v>0</v>
      </c>
      <c r="J26" s="50">
        <v>0</v>
      </c>
      <c r="K26" s="50">
        <v>0</v>
      </c>
      <c r="L26" s="50">
        <v>0</v>
      </c>
      <c r="M26" s="50">
        <v>0</v>
      </c>
      <c r="N26" s="50">
        <v>0</v>
      </c>
      <c r="O26" s="50">
        <v>0</v>
      </c>
      <c r="P26" s="50">
        <v>0</v>
      </c>
      <c r="Q26" s="50">
        <v>0</v>
      </c>
      <c r="R26" s="50">
        <v>0</v>
      </c>
      <c r="S26" s="50">
        <v>0</v>
      </c>
      <c r="T26" s="50">
        <v>0</v>
      </c>
      <c r="U26" s="50">
        <v>0</v>
      </c>
      <c r="V26" s="50">
        <v>-6365968</v>
      </c>
      <c r="W26" s="51">
        <f t="shared" si="3"/>
        <v>-6365968</v>
      </c>
      <c r="X26" s="50">
        <v>0</v>
      </c>
      <c r="Y26" s="51">
        <f t="shared" si="4"/>
        <v>-6365968</v>
      </c>
    </row>
    <row r="27" spans="1:25" x14ac:dyDescent="0.2">
      <c r="A27" s="341" t="s">
        <v>451</v>
      </c>
      <c r="B27" s="341"/>
      <c r="C27" s="341"/>
      <c r="D27" s="341"/>
      <c r="E27" s="341"/>
      <c r="F27" s="341"/>
      <c r="G27" s="6">
        <v>21</v>
      </c>
      <c r="H27" s="50">
        <v>0</v>
      </c>
      <c r="I27" s="50">
        <v>0</v>
      </c>
      <c r="J27" s="50">
        <v>0</v>
      </c>
      <c r="K27" s="50">
        <v>-33643</v>
      </c>
      <c r="L27" s="50">
        <v>-33643</v>
      </c>
      <c r="M27" s="50">
        <v>0</v>
      </c>
      <c r="N27" s="50">
        <v>0</v>
      </c>
      <c r="O27" s="50">
        <v>0</v>
      </c>
      <c r="P27" s="50">
        <v>0</v>
      </c>
      <c r="Q27" s="50">
        <v>0</v>
      </c>
      <c r="R27" s="50">
        <v>0</v>
      </c>
      <c r="S27" s="50">
        <v>0</v>
      </c>
      <c r="T27" s="50">
        <v>0</v>
      </c>
      <c r="U27" s="50">
        <v>109571</v>
      </c>
      <c r="V27" s="50">
        <v>0</v>
      </c>
      <c r="W27" s="51">
        <f t="shared" si="3"/>
        <v>109571</v>
      </c>
      <c r="X27" s="50">
        <v>0</v>
      </c>
      <c r="Y27" s="51">
        <f t="shared" si="4"/>
        <v>109571</v>
      </c>
    </row>
    <row r="28" spans="1:25" x14ac:dyDescent="0.2">
      <c r="A28" s="341" t="s">
        <v>452</v>
      </c>
      <c r="B28" s="341"/>
      <c r="C28" s="341"/>
      <c r="D28" s="341"/>
      <c r="E28" s="341"/>
      <c r="F28" s="341"/>
      <c r="G28" s="6">
        <v>22</v>
      </c>
      <c r="H28" s="50">
        <v>0</v>
      </c>
      <c r="I28" s="50">
        <v>0</v>
      </c>
      <c r="J28" s="50">
        <v>433270</v>
      </c>
      <c r="K28" s="50">
        <v>0</v>
      </c>
      <c r="L28" s="50">
        <v>0</v>
      </c>
      <c r="M28" s="50">
        <v>0</v>
      </c>
      <c r="N28" s="50">
        <v>0</v>
      </c>
      <c r="O28" s="50">
        <v>0</v>
      </c>
      <c r="P28" s="50">
        <v>0</v>
      </c>
      <c r="Q28" s="50">
        <v>0</v>
      </c>
      <c r="R28" s="50">
        <v>0</v>
      </c>
      <c r="S28" s="50">
        <v>0</v>
      </c>
      <c r="T28" s="50">
        <v>0</v>
      </c>
      <c r="U28" s="50">
        <v>6908220</v>
      </c>
      <c r="V28" s="50">
        <v>-7341490</v>
      </c>
      <c r="W28" s="51">
        <f t="shared" si="3"/>
        <v>0</v>
      </c>
      <c r="X28" s="50">
        <v>0</v>
      </c>
      <c r="Y28" s="51">
        <f t="shared" si="4"/>
        <v>0</v>
      </c>
    </row>
    <row r="29" spans="1:25" x14ac:dyDescent="0.2">
      <c r="A29" s="341" t="s">
        <v>453</v>
      </c>
      <c r="B29" s="341"/>
      <c r="C29" s="341"/>
      <c r="D29" s="341"/>
      <c r="E29" s="341"/>
      <c r="F29" s="341"/>
      <c r="G29" s="6">
        <v>23</v>
      </c>
      <c r="H29" s="50">
        <v>0</v>
      </c>
      <c r="I29" s="50">
        <v>0</v>
      </c>
      <c r="J29" s="50">
        <v>0</v>
      </c>
      <c r="K29" s="50">
        <v>0</v>
      </c>
      <c r="L29" s="50">
        <v>0</v>
      </c>
      <c r="M29" s="50">
        <v>0</v>
      </c>
      <c r="N29" s="50">
        <v>0</v>
      </c>
      <c r="O29" s="50">
        <v>0</v>
      </c>
      <c r="P29" s="50">
        <v>0</v>
      </c>
      <c r="Q29" s="50">
        <v>0</v>
      </c>
      <c r="R29" s="50">
        <v>0</v>
      </c>
      <c r="S29" s="50">
        <v>0</v>
      </c>
      <c r="T29" s="50">
        <v>0</v>
      </c>
      <c r="U29" s="50">
        <v>0</v>
      </c>
      <c r="V29" s="50">
        <v>0</v>
      </c>
      <c r="W29" s="51">
        <f t="shared" si="3"/>
        <v>0</v>
      </c>
      <c r="X29" s="50">
        <v>0</v>
      </c>
      <c r="Y29" s="51">
        <f t="shared" si="4"/>
        <v>0</v>
      </c>
    </row>
    <row r="30" spans="1:25" ht="21.75" customHeight="1" x14ac:dyDescent="0.2">
      <c r="A30" s="342" t="s">
        <v>454</v>
      </c>
      <c r="B30" s="342"/>
      <c r="C30" s="342"/>
      <c r="D30" s="342"/>
      <c r="E30" s="342"/>
      <c r="F30" s="342"/>
      <c r="G30" s="8">
        <v>24</v>
      </c>
      <c r="H30" s="53">
        <f>SUM(H10:H29)</f>
        <v>159471378</v>
      </c>
      <c r="I30" s="53">
        <f t="shared" ref="I30:Y30" si="5">SUM(I10:I29)</f>
        <v>1073176</v>
      </c>
      <c r="J30" s="53">
        <f t="shared" si="5"/>
        <v>9325953</v>
      </c>
      <c r="K30" s="53">
        <f t="shared" si="5"/>
        <v>5998550</v>
      </c>
      <c r="L30" s="53">
        <f t="shared" si="5"/>
        <v>1998550</v>
      </c>
      <c r="M30" s="53">
        <f t="shared" si="5"/>
        <v>34899714</v>
      </c>
      <c r="N30" s="53">
        <f t="shared" si="5"/>
        <v>20448366</v>
      </c>
      <c r="O30" s="53">
        <f t="shared" si="5"/>
        <v>0</v>
      </c>
      <c r="P30" s="53">
        <f t="shared" si="5"/>
        <v>0</v>
      </c>
      <c r="Q30" s="53">
        <f t="shared" si="5"/>
        <v>0</v>
      </c>
      <c r="R30" s="53">
        <f t="shared" si="5"/>
        <v>0</v>
      </c>
      <c r="S30" s="53">
        <f t="shared" si="5"/>
        <v>0</v>
      </c>
      <c r="T30" s="53">
        <f t="shared" si="5"/>
        <v>0</v>
      </c>
      <c r="U30" s="53">
        <f t="shared" si="5"/>
        <v>6441028</v>
      </c>
      <c r="V30" s="53">
        <f t="shared" si="5"/>
        <v>31453933</v>
      </c>
      <c r="W30" s="53">
        <f t="shared" si="5"/>
        <v>267113548</v>
      </c>
      <c r="X30" s="53">
        <f t="shared" si="5"/>
        <v>0</v>
      </c>
      <c r="Y30" s="53">
        <f t="shared" si="5"/>
        <v>267113548</v>
      </c>
    </row>
    <row r="31" spans="1:25" x14ac:dyDescent="0.2">
      <c r="A31" s="343" t="s">
        <v>455</v>
      </c>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row>
    <row r="32" spans="1:25" ht="36.75" customHeight="1" x14ac:dyDescent="0.2">
      <c r="A32" s="337" t="s">
        <v>456</v>
      </c>
      <c r="B32" s="338"/>
      <c r="C32" s="338"/>
      <c r="D32" s="338"/>
      <c r="E32" s="338"/>
      <c r="F32" s="338"/>
      <c r="G32" s="7">
        <v>25</v>
      </c>
      <c r="H32" s="51">
        <f>SUM(H12:H20)</f>
        <v>0</v>
      </c>
      <c r="I32" s="51">
        <f t="shared" ref="I32:Y32" si="6">SUM(I12:I20)</f>
        <v>987</v>
      </c>
      <c r="J32" s="51">
        <f t="shared" si="6"/>
        <v>1352384</v>
      </c>
      <c r="K32" s="51">
        <f t="shared" si="6"/>
        <v>1524902</v>
      </c>
      <c r="L32" s="51">
        <f t="shared" si="6"/>
        <v>0</v>
      </c>
      <c r="M32" s="51">
        <f t="shared" si="6"/>
        <v>6008078</v>
      </c>
      <c r="N32" s="51">
        <f t="shared" si="6"/>
        <v>2082944</v>
      </c>
      <c r="O32" s="51">
        <f t="shared" si="6"/>
        <v>0</v>
      </c>
      <c r="P32" s="51">
        <f t="shared" si="6"/>
        <v>0</v>
      </c>
      <c r="Q32" s="51">
        <f t="shared" si="6"/>
        <v>0</v>
      </c>
      <c r="R32" s="51">
        <f t="shared" si="6"/>
        <v>0</v>
      </c>
      <c r="S32" s="51">
        <f t="shared" si="6"/>
        <v>0</v>
      </c>
      <c r="T32" s="51">
        <f t="shared" si="6"/>
        <v>0</v>
      </c>
      <c r="U32" s="51">
        <f t="shared" si="6"/>
        <v>-9887328</v>
      </c>
      <c r="V32" s="51">
        <f t="shared" si="6"/>
        <v>0</v>
      </c>
      <c r="W32" s="51">
        <f t="shared" si="6"/>
        <v>1081967</v>
      </c>
      <c r="X32" s="51">
        <f t="shared" si="6"/>
        <v>0</v>
      </c>
      <c r="Y32" s="51">
        <f t="shared" si="6"/>
        <v>1081967</v>
      </c>
    </row>
    <row r="33" spans="1:25" ht="31.5" customHeight="1" x14ac:dyDescent="0.2">
      <c r="A33" s="337" t="s">
        <v>457</v>
      </c>
      <c r="B33" s="338"/>
      <c r="C33" s="338"/>
      <c r="D33" s="338"/>
      <c r="E33" s="338"/>
      <c r="F33" s="338"/>
      <c r="G33" s="7">
        <v>26</v>
      </c>
      <c r="H33" s="51">
        <f>H11+H32</f>
        <v>0</v>
      </c>
      <c r="I33" s="51">
        <f t="shared" ref="I33:Y33" si="7">I11+I32</f>
        <v>987</v>
      </c>
      <c r="J33" s="51">
        <f t="shared" si="7"/>
        <v>1352384</v>
      </c>
      <c r="K33" s="51">
        <f t="shared" si="7"/>
        <v>1524902</v>
      </c>
      <c r="L33" s="51">
        <f t="shared" si="7"/>
        <v>0</v>
      </c>
      <c r="M33" s="51">
        <f t="shared" si="7"/>
        <v>6008078</v>
      </c>
      <c r="N33" s="51">
        <f t="shared" si="7"/>
        <v>2082944</v>
      </c>
      <c r="O33" s="51">
        <f t="shared" si="7"/>
        <v>0</v>
      </c>
      <c r="P33" s="51">
        <f t="shared" si="7"/>
        <v>0</v>
      </c>
      <c r="Q33" s="51">
        <f t="shared" si="7"/>
        <v>0</v>
      </c>
      <c r="R33" s="51">
        <f t="shared" si="7"/>
        <v>0</v>
      </c>
      <c r="S33" s="51">
        <f t="shared" si="7"/>
        <v>0</v>
      </c>
      <c r="T33" s="51">
        <f t="shared" si="7"/>
        <v>0</v>
      </c>
      <c r="U33" s="51">
        <f t="shared" si="7"/>
        <v>-9887328</v>
      </c>
      <c r="V33" s="51">
        <f t="shared" si="7"/>
        <v>31453933</v>
      </c>
      <c r="W33" s="51">
        <f t="shared" si="7"/>
        <v>32535900</v>
      </c>
      <c r="X33" s="51">
        <f t="shared" si="7"/>
        <v>0</v>
      </c>
      <c r="Y33" s="51">
        <f t="shared" si="7"/>
        <v>32535900</v>
      </c>
    </row>
    <row r="34" spans="1:25" ht="30.75" customHeight="1" x14ac:dyDescent="0.2">
      <c r="A34" s="339" t="s">
        <v>458</v>
      </c>
      <c r="B34" s="340"/>
      <c r="C34" s="340"/>
      <c r="D34" s="340"/>
      <c r="E34" s="340"/>
      <c r="F34" s="340"/>
      <c r="G34" s="8">
        <v>27</v>
      </c>
      <c r="H34" s="53">
        <f>SUM(H21:H29)</f>
        <v>0</v>
      </c>
      <c r="I34" s="53">
        <f t="shared" ref="I34:Y34" si="8">SUM(I21:I29)</f>
        <v>0</v>
      </c>
      <c r="J34" s="53">
        <f t="shared" si="8"/>
        <v>433270</v>
      </c>
      <c r="K34" s="53">
        <f t="shared" si="8"/>
        <v>-33643</v>
      </c>
      <c r="L34" s="53">
        <f t="shared" si="8"/>
        <v>-33643</v>
      </c>
      <c r="M34" s="53">
        <f t="shared" si="8"/>
        <v>0</v>
      </c>
      <c r="N34" s="53">
        <f t="shared" si="8"/>
        <v>0</v>
      </c>
      <c r="O34" s="53">
        <f t="shared" si="8"/>
        <v>0</v>
      </c>
      <c r="P34" s="53">
        <f t="shared" si="8"/>
        <v>0</v>
      </c>
      <c r="Q34" s="53">
        <f t="shared" si="8"/>
        <v>0</v>
      </c>
      <c r="R34" s="53">
        <f t="shared" si="8"/>
        <v>0</v>
      </c>
      <c r="S34" s="53">
        <f t="shared" si="8"/>
        <v>0</v>
      </c>
      <c r="T34" s="53">
        <f t="shared" si="8"/>
        <v>0</v>
      </c>
      <c r="U34" s="53">
        <f t="shared" si="8"/>
        <v>7017791</v>
      </c>
      <c r="V34" s="53">
        <f t="shared" si="8"/>
        <v>-13707458</v>
      </c>
      <c r="W34" s="53">
        <f t="shared" si="8"/>
        <v>-6256397</v>
      </c>
      <c r="X34" s="53">
        <f t="shared" si="8"/>
        <v>0</v>
      </c>
      <c r="Y34" s="53">
        <f t="shared" si="8"/>
        <v>-6256397</v>
      </c>
    </row>
    <row r="35" spans="1:25" x14ac:dyDescent="0.2">
      <c r="A35" s="343" t="s">
        <v>459</v>
      </c>
      <c r="B35" s="345"/>
      <c r="C35" s="345"/>
      <c r="D35" s="345"/>
      <c r="E35" s="345"/>
      <c r="F35" s="345"/>
      <c r="G35" s="345"/>
      <c r="H35" s="345"/>
      <c r="I35" s="345"/>
      <c r="J35" s="345"/>
      <c r="K35" s="345"/>
      <c r="L35" s="345"/>
      <c r="M35" s="345"/>
      <c r="N35" s="345"/>
      <c r="O35" s="345"/>
      <c r="P35" s="345"/>
      <c r="Q35" s="345"/>
      <c r="R35" s="345"/>
      <c r="S35" s="345"/>
      <c r="T35" s="345"/>
      <c r="U35" s="345"/>
      <c r="V35" s="345"/>
      <c r="W35" s="345"/>
      <c r="X35" s="345"/>
      <c r="Y35" s="345"/>
    </row>
    <row r="36" spans="1:25" x14ac:dyDescent="0.2">
      <c r="A36" s="346" t="s">
        <v>460</v>
      </c>
      <c r="B36" s="346"/>
      <c r="C36" s="346"/>
      <c r="D36" s="346"/>
      <c r="E36" s="346"/>
      <c r="F36" s="346"/>
      <c r="G36" s="6">
        <v>28</v>
      </c>
      <c r="H36" s="50">
        <v>159471378</v>
      </c>
      <c r="I36" s="50">
        <v>1073176</v>
      </c>
      <c r="J36" s="50">
        <v>9325953</v>
      </c>
      <c r="K36" s="50">
        <v>5998550</v>
      </c>
      <c r="L36" s="50">
        <v>1998550</v>
      </c>
      <c r="M36" s="50">
        <v>34899714</v>
      </c>
      <c r="N36" s="50">
        <v>20448366</v>
      </c>
      <c r="O36" s="50">
        <v>0</v>
      </c>
      <c r="P36" s="50">
        <v>0</v>
      </c>
      <c r="Q36" s="50">
        <v>0</v>
      </c>
      <c r="R36" s="50">
        <v>0</v>
      </c>
      <c r="S36" s="50">
        <v>0</v>
      </c>
      <c r="T36" s="50">
        <v>0</v>
      </c>
      <c r="U36" s="50">
        <v>6441028</v>
      </c>
      <c r="V36" s="50">
        <v>31453933</v>
      </c>
      <c r="W36" s="51">
        <f>H36+I36+J36+K36-L36+M36+N36+O36+P36+Q36+R36+U36+V36+S36+T36</f>
        <v>267113548</v>
      </c>
      <c r="X36" s="50">
        <v>0</v>
      </c>
      <c r="Y36" s="51">
        <f t="shared" ref="Y36:Y38" si="9">W36+X36</f>
        <v>267113548</v>
      </c>
    </row>
    <row r="37" spans="1:25" x14ac:dyDescent="0.2">
      <c r="A37" s="341" t="s">
        <v>432</v>
      </c>
      <c r="B37" s="341"/>
      <c r="C37" s="341"/>
      <c r="D37" s="341"/>
      <c r="E37" s="341"/>
      <c r="F37" s="341"/>
      <c r="G37" s="6">
        <v>29</v>
      </c>
      <c r="H37" s="50">
        <v>0</v>
      </c>
      <c r="I37" s="50">
        <v>0</v>
      </c>
      <c r="J37" s="50">
        <v>0</v>
      </c>
      <c r="K37" s="50">
        <v>0</v>
      </c>
      <c r="L37" s="50">
        <v>0</v>
      </c>
      <c r="M37" s="50">
        <v>0</v>
      </c>
      <c r="N37" s="50">
        <v>0</v>
      </c>
      <c r="O37" s="50">
        <v>0</v>
      </c>
      <c r="P37" s="50">
        <v>0</v>
      </c>
      <c r="Q37" s="50">
        <v>0</v>
      </c>
      <c r="R37" s="50">
        <v>0</v>
      </c>
      <c r="S37" s="50">
        <v>0</v>
      </c>
      <c r="T37" s="50">
        <v>0</v>
      </c>
      <c r="U37" s="50">
        <v>0</v>
      </c>
      <c r="V37" s="50">
        <v>0</v>
      </c>
      <c r="W37" s="51">
        <f t="shared" ref="W37:W38" si="10">H37+I37+J37+K37-L37+M37+N37+O37+P37+Q37+R37+U37+V37+S37+T37</f>
        <v>0</v>
      </c>
      <c r="X37" s="50">
        <v>0</v>
      </c>
      <c r="Y37" s="51">
        <f t="shared" si="9"/>
        <v>0</v>
      </c>
    </row>
    <row r="38" spans="1:25" x14ac:dyDescent="0.2">
      <c r="A38" s="341" t="s">
        <v>433</v>
      </c>
      <c r="B38" s="341"/>
      <c r="C38" s="341"/>
      <c r="D38" s="341"/>
      <c r="E38" s="341"/>
      <c r="F38" s="341"/>
      <c r="G38" s="6">
        <v>30</v>
      </c>
      <c r="H38" s="50">
        <v>0</v>
      </c>
      <c r="I38" s="50">
        <v>0</v>
      </c>
      <c r="J38" s="50">
        <v>0</v>
      </c>
      <c r="K38" s="50">
        <v>0</v>
      </c>
      <c r="L38" s="50">
        <v>0</v>
      </c>
      <c r="M38" s="50">
        <v>0</v>
      </c>
      <c r="N38" s="50">
        <v>0</v>
      </c>
      <c r="O38" s="50">
        <v>0</v>
      </c>
      <c r="P38" s="50">
        <v>0</v>
      </c>
      <c r="Q38" s="50">
        <v>0</v>
      </c>
      <c r="R38" s="50">
        <v>0</v>
      </c>
      <c r="S38" s="50">
        <v>0</v>
      </c>
      <c r="T38" s="50">
        <v>0</v>
      </c>
      <c r="U38" s="50">
        <v>0</v>
      </c>
      <c r="V38" s="50">
        <v>0</v>
      </c>
      <c r="W38" s="51">
        <f t="shared" si="10"/>
        <v>0</v>
      </c>
      <c r="X38" s="50">
        <v>0</v>
      </c>
      <c r="Y38" s="51">
        <f t="shared" si="9"/>
        <v>0</v>
      </c>
    </row>
    <row r="39" spans="1:25" ht="25.5" customHeight="1" x14ac:dyDescent="0.2">
      <c r="A39" s="347" t="s">
        <v>461</v>
      </c>
      <c r="B39" s="347"/>
      <c r="C39" s="347"/>
      <c r="D39" s="347"/>
      <c r="E39" s="347"/>
      <c r="F39" s="347"/>
      <c r="G39" s="7">
        <v>31</v>
      </c>
      <c r="H39" s="51">
        <f>H36+H37+H38</f>
        <v>159471378</v>
      </c>
      <c r="I39" s="51">
        <f t="shared" ref="I39:Y39" si="11">I36+I37+I38</f>
        <v>1073176</v>
      </c>
      <c r="J39" s="51">
        <f t="shared" si="11"/>
        <v>9325953</v>
      </c>
      <c r="K39" s="51">
        <f t="shared" si="11"/>
        <v>5998550</v>
      </c>
      <c r="L39" s="51">
        <f t="shared" si="11"/>
        <v>1998550</v>
      </c>
      <c r="M39" s="51">
        <f t="shared" si="11"/>
        <v>34899714</v>
      </c>
      <c r="N39" s="51">
        <f t="shared" si="11"/>
        <v>20448366</v>
      </c>
      <c r="O39" s="51">
        <f t="shared" si="11"/>
        <v>0</v>
      </c>
      <c r="P39" s="51">
        <f t="shared" si="11"/>
        <v>0</v>
      </c>
      <c r="Q39" s="51">
        <f t="shared" si="11"/>
        <v>0</v>
      </c>
      <c r="R39" s="51">
        <f t="shared" si="11"/>
        <v>0</v>
      </c>
      <c r="S39" s="51">
        <f t="shared" si="11"/>
        <v>0</v>
      </c>
      <c r="T39" s="51">
        <f t="shared" si="11"/>
        <v>0</v>
      </c>
      <c r="U39" s="51">
        <f t="shared" si="11"/>
        <v>6441028</v>
      </c>
      <c r="V39" s="51">
        <f t="shared" si="11"/>
        <v>31453933</v>
      </c>
      <c r="W39" s="51">
        <f t="shared" si="11"/>
        <v>267113548</v>
      </c>
      <c r="X39" s="51">
        <f t="shared" si="11"/>
        <v>0</v>
      </c>
      <c r="Y39" s="51">
        <f t="shared" si="11"/>
        <v>267113548</v>
      </c>
    </row>
    <row r="40" spans="1:25" x14ac:dyDescent="0.2">
      <c r="A40" s="341" t="s">
        <v>435</v>
      </c>
      <c r="B40" s="341"/>
      <c r="C40" s="341"/>
      <c r="D40" s="341"/>
      <c r="E40" s="341"/>
      <c r="F40" s="341"/>
      <c r="G40" s="6">
        <v>32</v>
      </c>
      <c r="H40" s="52">
        <v>0</v>
      </c>
      <c r="I40" s="52">
        <v>0</v>
      </c>
      <c r="J40" s="52">
        <v>0</v>
      </c>
      <c r="K40" s="52">
        <v>0</v>
      </c>
      <c r="L40" s="52">
        <v>0</v>
      </c>
      <c r="M40" s="52">
        <v>0</v>
      </c>
      <c r="N40" s="52">
        <v>0</v>
      </c>
      <c r="O40" s="52">
        <v>0</v>
      </c>
      <c r="P40" s="52">
        <v>0</v>
      </c>
      <c r="Q40" s="52">
        <v>0</v>
      </c>
      <c r="R40" s="52">
        <v>0</v>
      </c>
      <c r="S40" s="50">
        <v>0</v>
      </c>
      <c r="T40" s="50">
        <v>0</v>
      </c>
      <c r="U40" s="52">
        <v>0</v>
      </c>
      <c r="V40" s="50">
        <v>80268577</v>
      </c>
      <c r="W40" s="51">
        <f t="shared" ref="W40:W58" si="12">H40+I40+J40+K40-L40+M40+N40+O40+P40+Q40+R40+U40+V40+S40+T40</f>
        <v>80268577</v>
      </c>
      <c r="X40" s="50">
        <v>0</v>
      </c>
      <c r="Y40" s="51">
        <f t="shared" ref="Y40:Y58" si="13">W40+X40</f>
        <v>80268577</v>
      </c>
    </row>
    <row r="41" spans="1:25" x14ac:dyDescent="0.2">
      <c r="A41" s="341" t="s">
        <v>436</v>
      </c>
      <c r="B41" s="341"/>
      <c r="C41" s="341"/>
      <c r="D41" s="341"/>
      <c r="E41" s="341"/>
      <c r="F41" s="341"/>
      <c r="G41" s="6">
        <v>33</v>
      </c>
      <c r="H41" s="52">
        <v>0</v>
      </c>
      <c r="I41" s="52">
        <v>0</v>
      </c>
      <c r="J41" s="52">
        <v>0</v>
      </c>
      <c r="K41" s="52">
        <v>0</v>
      </c>
      <c r="L41" s="52">
        <v>0</v>
      </c>
      <c r="M41" s="52">
        <v>0</v>
      </c>
      <c r="N41" s="50">
        <v>0</v>
      </c>
      <c r="O41" s="52">
        <v>0</v>
      </c>
      <c r="P41" s="52">
        <v>0</v>
      </c>
      <c r="Q41" s="52">
        <v>0</v>
      </c>
      <c r="R41" s="52">
        <v>0</v>
      </c>
      <c r="S41" s="50">
        <v>0</v>
      </c>
      <c r="T41" s="50">
        <v>0</v>
      </c>
      <c r="U41" s="52">
        <v>0</v>
      </c>
      <c r="V41" s="52">
        <v>0</v>
      </c>
      <c r="W41" s="51">
        <f t="shared" si="12"/>
        <v>0</v>
      </c>
      <c r="X41" s="50">
        <v>0</v>
      </c>
      <c r="Y41" s="51">
        <f t="shared" si="13"/>
        <v>0</v>
      </c>
    </row>
    <row r="42" spans="1:25" ht="27" customHeight="1" x14ac:dyDescent="0.2">
      <c r="A42" s="341" t="s">
        <v>437</v>
      </c>
      <c r="B42" s="341"/>
      <c r="C42" s="341"/>
      <c r="D42" s="341"/>
      <c r="E42" s="341"/>
      <c r="F42" s="341"/>
      <c r="G42" s="6">
        <v>34</v>
      </c>
      <c r="H42" s="52">
        <v>0</v>
      </c>
      <c r="I42" s="52">
        <v>0</v>
      </c>
      <c r="J42" s="52">
        <v>0</v>
      </c>
      <c r="K42" s="52">
        <v>0</v>
      </c>
      <c r="L42" s="52">
        <v>0</v>
      </c>
      <c r="M42" s="52">
        <v>0</v>
      </c>
      <c r="N42" s="52">
        <v>0</v>
      </c>
      <c r="O42" s="50">
        <v>0</v>
      </c>
      <c r="P42" s="52">
        <v>0</v>
      </c>
      <c r="Q42" s="52">
        <v>0</v>
      </c>
      <c r="R42" s="52">
        <v>0</v>
      </c>
      <c r="S42" s="50">
        <v>0</v>
      </c>
      <c r="T42" s="50">
        <v>0</v>
      </c>
      <c r="U42" s="50">
        <v>0</v>
      </c>
      <c r="V42" s="50">
        <v>0</v>
      </c>
      <c r="W42" s="51">
        <f t="shared" si="12"/>
        <v>0</v>
      </c>
      <c r="X42" s="50">
        <v>0</v>
      </c>
      <c r="Y42" s="51">
        <f t="shared" si="13"/>
        <v>0</v>
      </c>
    </row>
    <row r="43" spans="1:25" ht="20.25" customHeight="1" x14ac:dyDescent="0.2">
      <c r="A43" s="341" t="s">
        <v>438</v>
      </c>
      <c r="B43" s="341"/>
      <c r="C43" s="341"/>
      <c r="D43" s="341"/>
      <c r="E43" s="341"/>
      <c r="F43" s="341"/>
      <c r="G43" s="6">
        <v>35</v>
      </c>
      <c r="H43" s="52">
        <v>0</v>
      </c>
      <c r="I43" s="52">
        <v>0</v>
      </c>
      <c r="J43" s="52">
        <v>0</v>
      </c>
      <c r="K43" s="52">
        <v>0</v>
      </c>
      <c r="L43" s="52">
        <v>0</v>
      </c>
      <c r="M43" s="52">
        <v>0</v>
      </c>
      <c r="N43" s="52">
        <v>0</v>
      </c>
      <c r="O43" s="52">
        <v>0</v>
      </c>
      <c r="P43" s="50">
        <v>0</v>
      </c>
      <c r="Q43" s="52">
        <v>0</v>
      </c>
      <c r="R43" s="52">
        <v>0</v>
      </c>
      <c r="S43" s="50">
        <v>0</v>
      </c>
      <c r="T43" s="50">
        <v>0</v>
      </c>
      <c r="U43" s="50">
        <v>0</v>
      </c>
      <c r="V43" s="50">
        <v>0</v>
      </c>
      <c r="W43" s="51">
        <f t="shared" si="12"/>
        <v>0</v>
      </c>
      <c r="X43" s="50">
        <v>0</v>
      </c>
      <c r="Y43" s="51">
        <f t="shared" si="13"/>
        <v>0</v>
      </c>
    </row>
    <row r="44" spans="1:25" ht="21" customHeight="1" x14ac:dyDescent="0.2">
      <c r="A44" s="341" t="s">
        <v>462</v>
      </c>
      <c r="B44" s="341"/>
      <c r="C44" s="341"/>
      <c r="D44" s="341"/>
      <c r="E44" s="341"/>
      <c r="F44" s="341"/>
      <c r="G44" s="6">
        <v>36</v>
      </c>
      <c r="H44" s="52">
        <v>0</v>
      </c>
      <c r="I44" s="52">
        <v>0</v>
      </c>
      <c r="J44" s="52">
        <v>0</v>
      </c>
      <c r="K44" s="52">
        <v>0</v>
      </c>
      <c r="L44" s="52">
        <v>0</v>
      </c>
      <c r="M44" s="52">
        <v>0</v>
      </c>
      <c r="N44" s="52">
        <v>0</v>
      </c>
      <c r="O44" s="52">
        <v>0</v>
      </c>
      <c r="P44" s="52">
        <v>0</v>
      </c>
      <c r="Q44" s="50">
        <v>0</v>
      </c>
      <c r="R44" s="52">
        <v>0</v>
      </c>
      <c r="S44" s="50">
        <v>0</v>
      </c>
      <c r="T44" s="50">
        <v>0</v>
      </c>
      <c r="U44" s="50">
        <v>0</v>
      </c>
      <c r="V44" s="50">
        <v>0</v>
      </c>
      <c r="W44" s="51">
        <f t="shared" si="12"/>
        <v>0</v>
      </c>
      <c r="X44" s="50">
        <v>0</v>
      </c>
      <c r="Y44" s="51">
        <f t="shared" si="13"/>
        <v>0</v>
      </c>
    </row>
    <row r="45" spans="1:25" ht="29.25" customHeight="1" x14ac:dyDescent="0.2">
      <c r="A45" s="341" t="s">
        <v>440</v>
      </c>
      <c r="B45" s="341"/>
      <c r="C45" s="341"/>
      <c r="D45" s="341"/>
      <c r="E45" s="341"/>
      <c r="F45" s="341"/>
      <c r="G45" s="6">
        <v>37</v>
      </c>
      <c r="H45" s="52">
        <v>0</v>
      </c>
      <c r="I45" s="52">
        <v>0</v>
      </c>
      <c r="J45" s="52">
        <v>0</v>
      </c>
      <c r="K45" s="52">
        <v>0</v>
      </c>
      <c r="L45" s="52">
        <v>0</v>
      </c>
      <c r="M45" s="52">
        <v>0</v>
      </c>
      <c r="N45" s="52">
        <v>0</v>
      </c>
      <c r="O45" s="52">
        <v>0</v>
      </c>
      <c r="P45" s="52">
        <v>0</v>
      </c>
      <c r="Q45" s="52">
        <v>0</v>
      </c>
      <c r="R45" s="50">
        <v>0</v>
      </c>
      <c r="S45" s="50">
        <v>0</v>
      </c>
      <c r="T45" s="50">
        <v>0</v>
      </c>
      <c r="U45" s="50">
        <v>0</v>
      </c>
      <c r="V45" s="50">
        <v>0</v>
      </c>
      <c r="W45" s="51">
        <f t="shared" si="12"/>
        <v>0</v>
      </c>
      <c r="X45" s="50">
        <v>0</v>
      </c>
      <c r="Y45" s="51">
        <f t="shared" si="13"/>
        <v>0</v>
      </c>
    </row>
    <row r="46" spans="1:25" ht="21" customHeight="1" x14ac:dyDescent="0.2">
      <c r="A46" s="341" t="s">
        <v>441</v>
      </c>
      <c r="B46" s="341"/>
      <c r="C46" s="341"/>
      <c r="D46" s="341"/>
      <c r="E46" s="341"/>
      <c r="F46" s="341"/>
      <c r="G46" s="6">
        <v>38</v>
      </c>
      <c r="H46" s="52">
        <v>0</v>
      </c>
      <c r="I46" s="52">
        <v>0</v>
      </c>
      <c r="J46" s="52">
        <v>0</v>
      </c>
      <c r="K46" s="52">
        <v>0</v>
      </c>
      <c r="L46" s="52">
        <v>0</v>
      </c>
      <c r="M46" s="52">
        <v>0</v>
      </c>
      <c r="N46" s="50">
        <v>0</v>
      </c>
      <c r="O46" s="50">
        <v>0</v>
      </c>
      <c r="P46" s="50">
        <v>0</v>
      </c>
      <c r="Q46" s="50">
        <v>0</v>
      </c>
      <c r="R46" s="50">
        <v>0</v>
      </c>
      <c r="S46" s="50">
        <v>0</v>
      </c>
      <c r="T46" s="50">
        <v>0</v>
      </c>
      <c r="U46" s="50">
        <v>0</v>
      </c>
      <c r="V46" s="50">
        <v>0</v>
      </c>
      <c r="W46" s="51">
        <f t="shared" si="12"/>
        <v>0</v>
      </c>
      <c r="X46" s="50">
        <v>0</v>
      </c>
      <c r="Y46" s="51">
        <f t="shared" si="13"/>
        <v>0</v>
      </c>
    </row>
    <row r="47" spans="1:25" x14ac:dyDescent="0.2">
      <c r="A47" s="341" t="s">
        <v>442</v>
      </c>
      <c r="B47" s="341"/>
      <c r="C47" s="341"/>
      <c r="D47" s="341"/>
      <c r="E47" s="341"/>
      <c r="F47" s="341"/>
      <c r="G47" s="6">
        <v>39</v>
      </c>
      <c r="H47" s="52">
        <v>0</v>
      </c>
      <c r="I47" s="52">
        <v>0</v>
      </c>
      <c r="J47" s="52">
        <v>0</v>
      </c>
      <c r="K47" s="52">
        <v>0</v>
      </c>
      <c r="L47" s="52">
        <v>0</v>
      </c>
      <c r="M47" s="52">
        <v>0</v>
      </c>
      <c r="N47" s="50">
        <v>0</v>
      </c>
      <c r="O47" s="50">
        <v>0</v>
      </c>
      <c r="P47" s="50">
        <v>0</v>
      </c>
      <c r="Q47" s="50">
        <v>0</v>
      </c>
      <c r="R47" s="50">
        <v>0</v>
      </c>
      <c r="S47" s="50">
        <v>0</v>
      </c>
      <c r="T47" s="50">
        <v>0</v>
      </c>
      <c r="U47" s="50">
        <v>0</v>
      </c>
      <c r="V47" s="50">
        <v>0</v>
      </c>
      <c r="W47" s="51">
        <f t="shared" si="12"/>
        <v>0</v>
      </c>
      <c r="X47" s="50">
        <v>0</v>
      </c>
      <c r="Y47" s="51">
        <f t="shared" si="13"/>
        <v>0</v>
      </c>
    </row>
    <row r="48" spans="1:25" x14ac:dyDescent="0.2">
      <c r="A48" s="341" t="s">
        <v>443</v>
      </c>
      <c r="B48" s="341"/>
      <c r="C48" s="341"/>
      <c r="D48" s="341"/>
      <c r="E48" s="341"/>
      <c r="F48" s="341"/>
      <c r="G48" s="6">
        <v>40</v>
      </c>
      <c r="H48" s="50">
        <v>0</v>
      </c>
      <c r="I48" s="50">
        <v>0</v>
      </c>
      <c r="J48" s="50">
        <v>0</v>
      </c>
      <c r="K48" s="50">
        <v>0</v>
      </c>
      <c r="L48" s="50">
        <v>0</v>
      </c>
      <c r="M48" s="50">
        <v>0</v>
      </c>
      <c r="N48" s="50">
        <v>0</v>
      </c>
      <c r="O48" s="50">
        <v>0</v>
      </c>
      <c r="P48" s="50">
        <v>0</v>
      </c>
      <c r="Q48" s="50">
        <v>0</v>
      </c>
      <c r="R48" s="50">
        <v>0</v>
      </c>
      <c r="S48" s="50">
        <v>0</v>
      </c>
      <c r="T48" s="50">
        <v>0</v>
      </c>
      <c r="U48" s="50">
        <v>0</v>
      </c>
      <c r="V48" s="50">
        <v>0</v>
      </c>
      <c r="W48" s="51">
        <f t="shared" si="12"/>
        <v>0</v>
      </c>
      <c r="X48" s="50">
        <v>0</v>
      </c>
      <c r="Y48" s="51">
        <f t="shared" si="13"/>
        <v>0</v>
      </c>
    </row>
    <row r="49" spans="1:25" x14ac:dyDescent="0.2">
      <c r="A49" s="341" t="s">
        <v>444</v>
      </c>
      <c r="B49" s="341"/>
      <c r="C49" s="341"/>
      <c r="D49" s="341"/>
      <c r="E49" s="341"/>
      <c r="F49" s="341"/>
      <c r="G49" s="6">
        <v>41</v>
      </c>
      <c r="H49" s="52">
        <v>0</v>
      </c>
      <c r="I49" s="52">
        <v>0</v>
      </c>
      <c r="J49" s="52">
        <v>0</v>
      </c>
      <c r="K49" s="52">
        <v>0</v>
      </c>
      <c r="L49" s="52">
        <v>0</v>
      </c>
      <c r="M49" s="52">
        <v>0</v>
      </c>
      <c r="N49" s="50">
        <v>0</v>
      </c>
      <c r="O49" s="50">
        <v>0</v>
      </c>
      <c r="P49" s="50">
        <v>0</v>
      </c>
      <c r="Q49" s="50">
        <v>0</v>
      </c>
      <c r="R49" s="50">
        <v>0</v>
      </c>
      <c r="S49" s="50">
        <v>0</v>
      </c>
      <c r="T49" s="50">
        <v>0</v>
      </c>
      <c r="U49" s="50">
        <v>0</v>
      </c>
      <c r="V49" s="50">
        <v>0</v>
      </c>
      <c r="W49" s="51">
        <f t="shared" si="12"/>
        <v>0</v>
      </c>
      <c r="X49" s="50">
        <v>0</v>
      </c>
      <c r="Y49" s="51">
        <f t="shared" si="13"/>
        <v>0</v>
      </c>
    </row>
    <row r="50" spans="1:25" ht="24" customHeight="1" x14ac:dyDescent="0.2">
      <c r="A50" s="341" t="s">
        <v>445</v>
      </c>
      <c r="B50" s="341"/>
      <c r="C50" s="341"/>
      <c r="D50" s="341"/>
      <c r="E50" s="341"/>
      <c r="F50" s="341"/>
      <c r="G50" s="6">
        <v>42</v>
      </c>
      <c r="H50" s="50">
        <v>0</v>
      </c>
      <c r="I50" s="50">
        <v>0</v>
      </c>
      <c r="J50" s="50">
        <v>0</v>
      </c>
      <c r="K50" s="50">
        <v>0</v>
      </c>
      <c r="L50" s="50">
        <v>0</v>
      </c>
      <c r="M50" s="50">
        <v>0</v>
      </c>
      <c r="N50" s="50">
        <v>0</v>
      </c>
      <c r="O50" s="50">
        <v>0</v>
      </c>
      <c r="P50" s="50">
        <v>0</v>
      </c>
      <c r="Q50" s="50">
        <v>0</v>
      </c>
      <c r="R50" s="50">
        <v>0</v>
      </c>
      <c r="S50" s="50">
        <v>0</v>
      </c>
      <c r="T50" s="50">
        <v>0</v>
      </c>
      <c r="U50" s="50">
        <v>0</v>
      </c>
      <c r="V50" s="50">
        <v>0</v>
      </c>
      <c r="W50" s="51">
        <f t="shared" si="12"/>
        <v>0</v>
      </c>
      <c r="X50" s="50">
        <v>0</v>
      </c>
      <c r="Y50" s="51">
        <f t="shared" si="13"/>
        <v>0</v>
      </c>
    </row>
    <row r="51" spans="1:25" ht="26.25" customHeight="1" x14ac:dyDescent="0.2">
      <c r="A51" s="341" t="s">
        <v>446</v>
      </c>
      <c r="B51" s="341"/>
      <c r="C51" s="341"/>
      <c r="D51" s="341"/>
      <c r="E51" s="341"/>
      <c r="F51" s="341"/>
      <c r="G51" s="6">
        <v>43</v>
      </c>
      <c r="H51" s="50">
        <v>0</v>
      </c>
      <c r="I51" s="50">
        <v>0</v>
      </c>
      <c r="J51" s="50">
        <v>0</v>
      </c>
      <c r="K51" s="50">
        <v>0</v>
      </c>
      <c r="L51" s="50">
        <v>0</v>
      </c>
      <c r="M51" s="50">
        <v>0</v>
      </c>
      <c r="N51" s="50">
        <v>0</v>
      </c>
      <c r="O51" s="50">
        <v>0</v>
      </c>
      <c r="P51" s="50">
        <v>0</v>
      </c>
      <c r="Q51" s="50">
        <v>0</v>
      </c>
      <c r="R51" s="50">
        <v>0</v>
      </c>
      <c r="S51" s="50">
        <v>0</v>
      </c>
      <c r="T51" s="50">
        <v>0</v>
      </c>
      <c r="U51" s="50">
        <v>0</v>
      </c>
      <c r="V51" s="50">
        <v>0</v>
      </c>
      <c r="W51" s="51">
        <f t="shared" si="12"/>
        <v>0</v>
      </c>
      <c r="X51" s="50">
        <v>0</v>
      </c>
      <c r="Y51" s="51">
        <f t="shared" si="13"/>
        <v>0</v>
      </c>
    </row>
    <row r="52" spans="1:25" ht="22.5" customHeight="1" x14ac:dyDescent="0.2">
      <c r="A52" s="341" t="s">
        <v>447</v>
      </c>
      <c r="B52" s="341"/>
      <c r="C52" s="341"/>
      <c r="D52" s="341"/>
      <c r="E52" s="341"/>
      <c r="F52" s="341"/>
      <c r="G52" s="6">
        <v>44</v>
      </c>
      <c r="H52" s="50">
        <v>0</v>
      </c>
      <c r="I52" s="50">
        <v>0</v>
      </c>
      <c r="J52" s="50">
        <v>0</v>
      </c>
      <c r="K52" s="50">
        <v>0</v>
      </c>
      <c r="L52" s="50">
        <v>0</v>
      </c>
      <c r="M52" s="50">
        <v>0</v>
      </c>
      <c r="N52" s="50">
        <v>0</v>
      </c>
      <c r="O52" s="50">
        <v>0</v>
      </c>
      <c r="P52" s="50">
        <v>0</v>
      </c>
      <c r="Q52" s="50">
        <v>0</v>
      </c>
      <c r="R52" s="50">
        <v>0</v>
      </c>
      <c r="S52" s="50">
        <v>0</v>
      </c>
      <c r="T52" s="50">
        <v>0</v>
      </c>
      <c r="U52" s="50">
        <v>0</v>
      </c>
      <c r="V52" s="50">
        <v>0</v>
      </c>
      <c r="W52" s="51">
        <f t="shared" si="12"/>
        <v>0</v>
      </c>
      <c r="X52" s="50">
        <v>0</v>
      </c>
      <c r="Y52" s="51">
        <f t="shared" si="13"/>
        <v>0</v>
      </c>
    </row>
    <row r="53" spans="1:25" x14ac:dyDescent="0.2">
      <c r="A53" s="341" t="s">
        <v>463</v>
      </c>
      <c r="B53" s="341"/>
      <c r="C53" s="341"/>
      <c r="D53" s="341"/>
      <c r="E53" s="341"/>
      <c r="F53" s="341"/>
      <c r="G53" s="6">
        <v>45</v>
      </c>
      <c r="H53" s="50">
        <v>0</v>
      </c>
      <c r="I53" s="50">
        <v>0</v>
      </c>
      <c r="J53" s="50">
        <v>0</v>
      </c>
      <c r="K53" s="50">
        <v>0</v>
      </c>
      <c r="L53" s="50">
        <v>0</v>
      </c>
      <c r="M53" s="50">
        <v>0</v>
      </c>
      <c r="N53" s="50">
        <v>0</v>
      </c>
      <c r="O53" s="50">
        <v>0</v>
      </c>
      <c r="P53" s="50">
        <v>0</v>
      </c>
      <c r="Q53" s="50">
        <v>0</v>
      </c>
      <c r="R53" s="50">
        <v>0</v>
      </c>
      <c r="S53" s="50">
        <v>0</v>
      </c>
      <c r="T53" s="50">
        <v>0</v>
      </c>
      <c r="U53" s="50">
        <v>0</v>
      </c>
      <c r="V53" s="50">
        <v>0</v>
      </c>
      <c r="W53" s="51">
        <f t="shared" si="12"/>
        <v>0</v>
      </c>
      <c r="X53" s="50">
        <v>0</v>
      </c>
      <c r="Y53" s="51">
        <f t="shared" si="13"/>
        <v>0</v>
      </c>
    </row>
    <row r="54" spans="1:25" x14ac:dyDescent="0.2">
      <c r="A54" s="341" t="s">
        <v>449</v>
      </c>
      <c r="B54" s="341"/>
      <c r="C54" s="341"/>
      <c r="D54" s="341"/>
      <c r="E54" s="341"/>
      <c r="F54" s="341"/>
      <c r="G54" s="6">
        <v>46</v>
      </c>
      <c r="H54" s="50">
        <v>0</v>
      </c>
      <c r="I54" s="50">
        <v>0</v>
      </c>
      <c r="J54" s="50">
        <v>0</v>
      </c>
      <c r="K54" s="50">
        <v>0</v>
      </c>
      <c r="L54" s="50">
        <v>0</v>
      </c>
      <c r="M54" s="50">
        <v>0</v>
      </c>
      <c r="N54" s="50">
        <v>0</v>
      </c>
      <c r="O54" s="50">
        <v>0</v>
      </c>
      <c r="P54" s="50">
        <v>0</v>
      </c>
      <c r="Q54" s="50">
        <v>0</v>
      </c>
      <c r="R54" s="50">
        <v>0</v>
      </c>
      <c r="S54" s="50">
        <v>0</v>
      </c>
      <c r="T54" s="50">
        <v>0</v>
      </c>
      <c r="U54" s="50">
        <v>0</v>
      </c>
      <c r="V54" s="50">
        <v>0</v>
      </c>
      <c r="W54" s="51">
        <f t="shared" si="12"/>
        <v>0</v>
      </c>
      <c r="X54" s="50">
        <v>0</v>
      </c>
      <c r="Y54" s="51">
        <f t="shared" si="13"/>
        <v>0</v>
      </c>
    </row>
    <row r="55" spans="1:25" x14ac:dyDescent="0.2">
      <c r="A55" s="341" t="s">
        <v>450</v>
      </c>
      <c r="B55" s="341"/>
      <c r="C55" s="341"/>
      <c r="D55" s="341"/>
      <c r="E55" s="341"/>
      <c r="F55" s="341"/>
      <c r="G55" s="6">
        <v>47</v>
      </c>
      <c r="H55" s="50">
        <v>0</v>
      </c>
      <c r="I55" s="50">
        <v>0</v>
      </c>
      <c r="J55" s="50">
        <v>0</v>
      </c>
      <c r="K55" s="50">
        <v>0</v>
      </c>
      <c r="L55" s="50">
        <v>0</v>
      </c>
      <c r="M55" s="50">
        <v>0</v>
      </c>
      <c r="N55" s="50">
        <v>0</v>
      </c>
      <c r="O55" s="50">
        <v>0</v>
      </c>
      <c r="P55" s="50">
        <v>0</v>
      </c>
      <c r="Q55" s="50">
        <v>0</v>
      </c>
      <c r="R55" s="50">
        <v>0</v>
      </c>
      <c r="S55" s="50">
        <v>0</v>
      </c>
      <c r="T55" s="50">
        <v>0</v>
      </c>
      <c r="U55" s="50">
        <v>0</v>
      </c>
      <c r="V55" s="50">
        <v>-7641705</v>
      </c>
      <c r="W55" s="51">
        <f t="shared" si="12"/>
        <v>-7641705</v>
      </c>
      <c r="X55" s="50">
        <v>0</v>
      </c>
      <c r="Y55" s="51">
        <f t="shared" si="13"/>
        <v>-7641705</v>
      </c>
    </row>
    <row r="56" spans="1:25" x14ac:dyDescent="0.2">
      <c r="A56" s="341" t="s">
        <v>451</v>
      </c>
      <c r="B56" s="341"/>
      <c r="C56" s="341"/>
      <c r="D56" s="341"/>
      <c r="E56" s="341"/>
      <c r="F56" s="341"/>
      <c r="G56" s="6">
        <v>48</v>
      </c>
      <c r="H56" s="50">
        <v>0</v>
      </c>
      <c r="I56" s="50">
        <v>0</v>
      </c>
      <c r="J56" s="50">
        <v>0</v>
      </c>
      <c r="K56" s="50">
        <v>-126835</v>
      </c>
      <c r="L56" s="50">
        <v>-126835</v>
      </c>
      <c r="M56" s="50">
        <v>0</v>
      </c>
      <c r="N56" s="50">
        <v>0</v>
      </c>
      <c r="O56" s="50">
        <v>0</v>
      </c>
      <c r="P56" s="50">
        <v>0</v>
      </c>
      <c r="Q56" s="50">
        <v>0</v>
      </c>
      <c r="R56" s="50">
        <v>0</v>
      </c>
      <c r="S56" s="50">
        <v>0</v>
      </c>
      <c r="T56" s="50">
        <v>0</v>
      </c>
      <c r="U56" s="50">
        <v>857948</v>
      </c>
      <c r="V56" s="50">
        <v>0</v>
      </c>
      <c r="W56" s="51">
        <f t="shared" si="12"/>
        <v>857948</v>
      </c>
      <c r="X56" s="50">
        <v>0</v>
      </c>
      <c r="Y56" s="51">
        <f t="shared" si="13"/>
        <v>857948</v>
      </c>
    </row>
    <row r="57" spans="1:25" x14ac:dyDescent="0.2">
      <c r="A57" s="341" t="s">
        <v>464</v>
      </c>
      <c r="B57" s="341"/>
      <c r="C57" s="341"/>
      <c r="D57" s="341"/>
      <c r="E57" s="341"/>
      <c r="F57" s="341"/>
      <c r="G57" s="6">
        <v>49</v>
      </c>
      <c r="H57" s="50">
        <v>0</v>
      </c>
      <c r="I57" s="50">
        <v>0</v>
      </c>
      <c r="J57" s="50">
        <v>0</v>
      </c>
      <c r="K57" s="50">
        <v>0</v>
      </c>
      <c r="L57" s="50">
        <v>0</v>
      </c>
      <c r="M57" s="50">
        <v>0</v>
      </c>
      <c r="N57" s="50">
        <v>1572696.65</v>
      </c>
      <c r="O57" s="50">
        <v>0</v>
      </c>
      <c r="P57" s="50">
        <v>0</v>
      </c>
      <c r="Q57" s="50">
        <v>0</v>
      </c>
      <c r="R57" s="50">
        <v>0</v>
      </c>
      <c r="S57" s="50">
        <v>0</v>
      </c>
      <c r="T57" s="50">
        <v>0</v>
      </c>
      <c r="U57" s="50">
        <f>22469521-229990</f>
        <v>22239531</v>
      </c>
      <c r="V57" s="50">
        <f>-24042218+229990</f>
        <v>-23812228</v>
      </c>
      <c r="W57" s="51">
        <f t="shared" si="12"/>
        <v>-0.35000000149011612</v>
      </c>
      <c r="X57" s="50">
        <v>0</v>
      </c>
      <c r="Y57" s="51">
        <f t="shared" si="13"/>
        <v>-0.35000000149011612</v>
      </c>
    </row>
    <row r="58" spans="1:25" x14ac:dyDescent="0.2">
      <c r="A58" s="341" t="s">
        <v>453</v>
      </c>
      <c r="B58" s="341"/>
      <c r="C58" s="341"/>
      <c r="D58" s="341"/>
      <c r="E58" s="341"/>
      <c r="F58" s="341"/>
      <c r="G58" s="6">
        <v>50</v>
      </c>
      <c r="H58" s="107">
        <v>0</v>
      </c>
      <c r="I58" s="107">
        <v>0</v>
      </c>
      <c r="J58" s="107">
        <v>0</v>
      </c>
      <c r="K58" s="107">
        <v>0</v>
      </c>
      <c r="L58" s="107">
        <v>0</v>
      </c>
      <c r="M58" s="107">
        <v>0</v>
      </c>
      <c r="N58" s="107">
        <v>0</v>
      </c>
      <c r="O58" s="107">
        <v>0</v>
      </c>
      <c r="P58" s="107">
        <v>0</v>
      </c>
      <c r="Q58" s="107">
        <v>0</v>
      </c>
      <c r="R58" s="107">
        <v>0</v>
      </c>
      <c r="S58" s="107">
        <v>0</v>
      </c>
      <c r="T58" s="107">
        <v>0</v>
      </c>
      <c r="U58" s="107">
        <v>0</v>
      </c>
      <c r="V58" s="107">
        <v>0</v>
      </c>
      <c r="W58" s="108">
        <f t="shared" si="12"/>
        <v>0</v>
      </c>
      <c r="X58" s="107">
        <v>0</v>
      </c>
      <c r="Y58" s="108">
        <f t="shared" si="13"/>
        <v>0</v>
      </c>
    </row>
    <row r="59" spans="1:25" ht="25.5" customHeight="1" x14ac:dyDescent="0.2">
      <c r="A59" s="342" t="s">
        <v>465</v>
      </c>
      <c r="B59" s="342"/>
      <c r="C59" s="342"/>
      <c r="D59" s="342"/>
      <c r="E59" s="342"/>
      <c r="F59" s="342"/>
      <c r="G59" s="8">
        <v>51</v>
      </c>
      <c r="H59" s="53">
        <f t="shared" ref="H59:T59" si="14">SUM(H39:H58)</f>
        <v>159471378</v>
      </c>
      <c r="I59" s="53">
        <f t="shared" si="14"/>
        <v>1073176</v>
      </c>
      <c r="J59" s="53">
        <f t="shared" si="14"/>
        <v>9325953</v>
      </c>
      <c r="K59" s="53">
        <f t="shared" si="14"/>
        <v>5871715</v>
      </c>
      <c r="L59" s="53">
        <f t="shared" si="14"/>
        <v>1871715</v>
      </c>
      <c r="M59" s="53">
        <f t="shared" si="14"/>
        <v>34899714</v>
      </c>
      <c r="N59" s="53">
        <f t="shared" si="14"/>
        <v>22021062.649999999</v>
      </c>
      <c r="O59" s="53">
        <f t="shared" si="14"/>
        <v>0</v>
      </c>
      <c r="P59" s="53">
        <f t="shared" si="14"/>
        <v>0</v>
      </c>
      <c r="Q59" s="53">
        <f t="shared" si="14"/>
        <v>0</v>
      </c>
      <c r="R59" s="53">
        <f t="shared" si="14"/>
        <v>0</v>
      </c>
      <c r="S59" s="53">
        <f t="shared" si="14"/>
        <v>0</v>
      </c>
      <c r="T59" s="53">
        <f t="shared" si="14"/>
        <v>0</v>
      </c>
      <c r="U59" s="53">
        <f>SUM(U39:U58)</f>
        <v>29538507</v>
      </c>
      <c r="V59" s="53">
        <f>SUM(V39:V58)</f>
        <v>80268577</v>
      </c>
      <c r="W59" s="53">
        <f>SUM(W39:W58)</f>
        <v>340598367.64999998</v>
      </c>
      <c r="X59" s="53">
        <f>SUM(X39:X58)</f>
        <v>0</v>
      </c>
      <c r="Y59" s="53">
        <f>SUM(Y39:Y58)</f>
        <v>340598367.64999998</v>
      </c>
    </row>
    <row r="60" spans="1:25" x14ac:dyDescent="0.2">
      <c r="A60" s="343" t="s">
        <v>455</v>
      </c>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row>
    <row r="61" spans="1:25" ht="31.5" customHeight="1" x14ac:dyDescent="0.2">
      <c r="A61" s="337" t="s">
        <v>466</v>
      </c>
      <c r="B61" s="338"/>
      <c r="C61" s="338"/>
      <c r="D61" s="338"/>
      <c r="E61" s="338"/>
      <c r="F61" s="338"/>
      <c r="G61" s="7">
        <v>52</v>
      </c>
      <c r="H61" s="51">
        <f t="shared" ref="H61:T61" si="15">SUM(H41:H49)</f>
        <v>0</v>
      </c>
      <c r="I61" s="51">
        <f t="shared" si="15"/>
        <v>0</v>
      </c>
      <c r="J61" s="51">
        <f t="shared" si="15"/>
        <v>0</v>
      </c>
      <c r="K61" s="51">
        <f t="shared" si="15"/>
        <v>0</v>
      </c>
      <c r="L61" s="51">
        <f t="shared" si="15"/>
        <v>0</v>
      </c>
      <c r="M61" s="51">
        <f t="shared" si="15"/>
        <v>0</v>
      </c>
      <c r="N61" s="51">
        <f t="shared" si="15"/>
        <v>0</v>
      </c>
      <c r="O61" s="51">
        <f t="shared" si="15"/>
        <v>0</v>
      </c>
      <c r="P61" s="51">
        <f t="shared" si="15"/>
        <v>0</v>
      </c>
      <c r="Q61" s="51">
        <f t="shared" si="15"/>
        <v>0</v>
      </c>
      <c r="R61" s="51">
        <f t="shared" si="15"/>
        <v>0</v>
      </c>
      <c r="S61" s="51">
        <f t="shared" si="15"/>
        <v>0</v>
      </c>
      <c r="T61" s="51">
        <f t="shared" si="15"/>
        <v>0</v>
      </c>
      <c r="U61" s="51">
        <f>SUM(U41:U49)</f>
        <v>0</v>
      </c>
      <c r="V61" s="51">
        <f>SUM(V41:V49)</f>
        <v>0</v>
      </c>
      <c r="W61" s="51">
        <f>SUM(W41:W49)</f>
        <v>0</v>
      </c>
      <c r="X61" s="51">
        <f>SUM(X41:X49)</f>
        <v>0</v>
      </c>
      <c r="Y61" s="51">
        <f>SUM(Y41:Y49)</f>
        <v>0</v>
      </c>
    </row>
    <row r="62" spans="1:25" ht="27.75" customHeight="1" x14ac:dyDescent="0.2">
      <c r="A62" s="337" t="s">
        <v>467</v>
      </c>
      <c r="B62" s="338"/>
      <c r="C62" s="338"/>
      <c r="D62" s="338"/>
      <c r="E62" s="338"/>
      <c r="F62" s="338"/>
      <c r="G62" s="7">
        <v>53</v>
      </c>
      <c r="H62" s="51">
        <f t="shared" ref="H62:T62" si="16">H40+H61</f>
        <v>0</v>
      </c>
      <c r="I62" s="51">
        <f t="shared" si="16"/>
        <v>0</v>
      </c>
      <c r="J62" s="51">
        <f t="shared" si="16"/>
        <v>0</v>
      </c>
      <c r="K62" s="51">
        <f t="shared" si="16"/>
        <v>0</v>
      </c>
      <c r="L62" s="51">
        <f t="shared" si="16"/>
        <v>0</v>
      </c>
      <c r="M62" s="51">
        <f t="shared" si="16"/>
        <v>0</v>
      </c>
      <c r="N62" s="51">
        <f t="shared" si="16"/>
        <v>0</v>
      </c>
      <c r="O62" s="51">
        <f t="shared" si="16"/>
        <v>0</v>
      </c>
      <c r="P62" s="51">
        <f t="shared" si="16"/>
        <v>0</v>
      </c>
      <c r="Q62" s="51">
        <f t="shared" si="16"/>
        <v>0</v>
      </c>
      <c r="R62" s="51">
        <f t="shared" si="16"/>
        <v>0</v>
      </c>
      <c r="S62" s="51">
        <f t="shared" si="16"/>
        <v>0</v>
      </c>
      <c r="T62" s="51">
        <f t="shared" si="16"/>
        <v>0</v>
      </c>
      <c r="U62" s="51">
        <f>U40+U61</f>
        <v>0</v>
      </c>
      <c r="V62" s="51">
        <f>V40+V61</f>
        <v>80268577</v>
      </c>
      <c r="W62" s="51">
        <f>W40+W61</f>
        <v>80268577</v>
      </c>
      <c r="X62" s="51">
        <f>X40+X61</f>
        <v>0</v>
      </c>
      <c r="Y62" s="51">
        <f>Y40+Y61</f>
        <v>80268577</v>
      </c>
    </row>
    <row r="63" spans="1:25" ht="29.25" customHeight="1" x14ac:dyDescent="0.2">
      <c r="A63" s="339" t="s">
        <v>468</v>
      </c>
      <c r="B63" s="340"/>
      <c r="C63" s="340"/>
      <c r="D63" s="340"/>
      <c r="E63" s="340"/>
      <c r="F63" s="340"/>
      <c r="G63" s="8">
        <v>54</v>
      </c>
      <c r="H63" s="53">
        <f t="shared" ref="H63:T63" si="17">SUM(H50:H58)</f>
        <v>0</v>
      </c>
      <c r="I63" s="53">
        <f t="shared" si="17"/>
        <v>0</v>
      </c>
      <c r="J63" s="53">
        <f t="shared" si="17"/>
        <v>0</v>
      </c>
      <c r="K63" s="53">
        <f t="shared" si="17"/>
        <v>-126835</v>
      </c>
      <c r="L63" s="53">
        <f t="shared" si="17"/>
        <v>-126835</v>
      </c>
      <c r="M63" s="53">
        <f t="shared" si="17"/>
        <v>0</v>
      </c>
      <c r="N63" s="53">
        <f t="shared" si="17"/>
        <v>1572696.65</v>
      </c>
      <c r="O63" s="53">
        <f t="shared" si="17"/>
        <v>0</v>
      </c>
      <c r="P63" s="53">
        <f t="shared" si="17"/>
        <v>0</v>
      </c>
      <c r="Q63" s="53">
        <f t="shared" si="17"/>
        <v>0</v>
      </c>
      <c r="R63" s="53">
        <f t="shared" si="17"/>
        <v>0</v>
      </c>
      <c r="S63" s="53">
        <f t="shared" si="17"/>
        <v>0</v>
      </c>
      <c r="T63" s="53">
        <f t="shared" si="17"/>
        <v>0</v>
      </c>
      <c r="U63" s="53">
        <f>SUM(U50:U58)</f>
        <v>23097479</v>
      </c>
      <c r="V63" s="53">
        <f>SUM(V50:V58)</f>
        <v>-31453933</v>
      </c>
      <c r="W63" s="53">
        <f>SUM(W50:W58)</f>
        <v>-6783757.3500000015</v>
      </c>
      <c r="X63" s="53">
        <f>SUM(X50:X58)</f>
        <v>0</v>
      </c>
      <c r="Y63" s="53">
        <f>SUM(Y50:Y58)</f>
        <v>-6783757.3500000015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7"/>
  <sheetViews>
    <sheetView showGridLines="0" tabSelected="1" zoomScale="90" zoomScaleNormal="90" workbookViewId="0">
      <selection activeCell="A168" sqref="A168"/>
    </sheetView>
  </sheetViews>
  <sheetFormatPr defaultRowHeight="12.75" x14ac:dyDescent="0.2"/>
  <cols>
    <col min="1" max="1" width="78.5703125" style="165" customWidth="1"/>
    <col min="2" max="2" width="21.5703125" customWidth="1"/>
    <col min="4" max="4" width="21.5703125" bestFit="1" customWidth="1"/>
    <col min="6" max="6" width="23.42578125" customWidth="1"/>
    <col min="7" max="7" width="15.85546875" bestFit="1" customWidth="1"/>
    <col min="8" max="8" width="20.140625" customWidth="1"/>
    <col min="9" max="9" width="47.28515625" customWidth="1"/>
  </cols>
  <sheetData>
    <row r="1" spans="1:9" x14ac:dyDescent="0.2">
      <c r="A1" s="124" t="s">
        <v>491</v>
      </c>
      <c r="B1" s="125"/>
      <c r="C1" s="125"/>
      <c r="D1" s="125"/>
      <c r="E1" s="125"/>
      <c r="F1" s="125"/>
      <c r="G1" s="125"/>
      <c r="H1" s="125"/>
      <c r="I1" s="125"/>
    </row>
    <row r="2" spans="1:9" x14ac:dyDescent="0.2">
      <c r="A2" s="126"/>
      <c r="B2" s="125"/>
      <c r="C2" s="125"/>
      <c r="D2" s="125"/>
      <c r="E2" s="125"/>
      <c r="F2" s="125"/>
      <c r="G2" s="125"/>
      <c r="H2" s="125"/>
      <c r="I2" s="125"/>
    </row>
    <row r="3" spans="1:9" x14ac:dyDescent="0.2">
      <c r="A3" s="124" t="s">
        <v>492</v>
      </c>
      <c r="B3" s="125"/>
      <c r="C3" s="125"/>
      <c r="D3" s="125"/>
      <c r="E3" s="125"/>
      <c r="F3" s="125"/>
      <c r="G3" s="125"/>
      <c r="H3" s="125"/>
      <c r="I3" s="125"/>
    </row>
    <row r="4" spans="1:9" x14ac:dyDescent="0.2">
      <c r="A4" s="126" t="s">
        <v>493</v>
      </c>
      <c r="B4" s="125"/>
      <c r="C4" s="125"/>
      <c r="D4" s="125"/>
      <c r="E4" s="125"/>
      <c r="F4" s="125"/>
      <c r="G4" s="125"/>
      <c r="H4" s="125"/>
      <c r="I4" s="125"/>
    </row>
    <row r="5" spans="1:9" x14ac:dyDescent="0.2">
      <c r="A5" s="126"/>
      <c r="B5" s="125"/>
      <c r="C5" s="125"/>
      <c r="D5" s="125"/>
      <c r="E5" s="125"/>
      <c r="F5" s="125"/>
      <c r="G5" s="125"/>
      <c r="H5" s="125"/>
      <c r="I5" s="125"/>
    </row>
    <row r="6" spans="1:9" x14ac:dyDescent="0.2">
      <c r="A6" s="124" t="s">
        <v>536</v>
      </c>
      <c r="B6" s="125"/>
      <c r="C6" s="125"/>
      <c r="D6" s="125"/>
      <c r="E6" s="125"/>
      <c r="F6" s="125"/>
      <c r="G6" s="125"/>
      <c r="H6" s="125"/>
      <c r="I6" s="125"/>
    </row>
    <row r="7" spans="1:9" x14ac:dyDescent="0.2">
      <c r="A7" s="126"/>
      <c r="B7" s="125"/>
      <c r="C7" s="125"/>
      <c r="D7" s="125"/>
      <c r="E7" s="125"/>
      <c r="F7" s="125"/>
      <c r="G7" s="125"/>
      <c r="H7" s="125"/>
      <c r="I7" s="125"/>
    </row>
    <row r="8" spans="1:9" x14ac:dyDescent="0.2">
      <c r="A8" s="126"/>
      <c r="B8" s="125"/>
      <c r="C8" s="125"/>
      <c r="D8" s="125"/>
      <c r="E8" s="125"/>
      <c r="F8" s="125"/>
      <c r="G8" s="125"/>
      <c r="H8" s="125"/>
      <c r="I8" s="125"/>
    </row>
    <row r="9" spans="1:9" ht="110.25" customHeight="1" x14ac:dyDescent="0.2">
      <c r="A9" s="366" t="s">
        <v>537</v>
      </c>
      <c r="B9" s="367"/>
      <c r="C9" s="367"/>
      <c r="D9" s="367"/>
      <c r="E9" s="367"/>
      <c r="F9" s="367"/>
      <c r="G9" s="367"/>
      <c r="H9" s="367"/>
      <c r="I9" s="367"/>
    </row>
    <row r="10" spans="1:9" ht="30" customHeight="1" x14ac:dyDescent="0.2">
      <c r="A10" s="366" t="s">
        <v>538</v>
      </c>
      <c r="B10" s="366"/>
      <c r="C10" s="366"/>
      <c r="D10" s="366"/>
      <c r="E10" s="366"/>
      <c r="F10" s="366"/>
      <c r="G10" s="366"/>
      <c r="H10" s="366"/>
      <c r="I10" s="366"/>
    </row>
    <row r="11" spans="1:9" x14ac:dyDescent="0.2">
      <c r="A11" s="124" t="s">
        <v>522</v>
      </c>
      <c r="B11" s="125"/>
      <c r="C11" s="125"/>
      <c r="D11" s="125"/>
      <c r="E11" s="125"/>
      <c r="F11" s="125"/>
      <c r="G11" s="125"/>
      <c r="H11" s="125"/>
      <c r="I11" s="125"/>
    </row>
    <row r="12" spans="1:9" x14ac:dyDescent="0.2">
      <c r="A12" s="126"/>
      <c r="B12" s="125"/>
      <c r="C12" s="125"/>
      <c r="D12" s="125"/>
      <c r="E12" s="125"/>
      <c r="F12" s="125"/>
      <c r="G12" s="125"/>
      <c r="H12" s="125"/>
      <c r="I12" s="125"/>
    </row>
    <row r="13" spans="1:9" ht="50.25" customHeight="1" x14ac:dyDescent="0.2">
      <c r="A13" s="366" t="s">
        <v>539</v>
      </c>
      <c r="B13" s="366"/>
      <c r="C13" s="366"/>
      <c r="D13" s="366"/>
      <c r="E13" s="366"/>
      <c r="F13" s="366"/>
      <c r="G13" s="366"/>
      <c r="H13" s="366"/>
      <c r="I13" s="366"/>
    </row>
    <row r="14" spans="1:9" ht="48" customHeight="1" x14ac:dyDescent="0.2">
      <c r="A14" s="366" t="s">
        <v>494</v>
      </c>
      <c r="B14" s="366"/>
      <c r="C14" s="366"/>
      <c r="D14" s="366"/>
      <c r="E14" s="366"/>
      <c r="F14" s="366"/>
      <c r="G14" s="366"/>
      <c r="H14" s="366"/>
      <c r="I14" s="366"/>
    </row>
    <row r="15" spans="1:9" x14ac:dyDescent="0.2">
      <c r="A15" s="126"/>
      <c r="B15" s="126"/>
      <c r="C15" s="126"/>
      <c r="D15" s="126"/>
      <c r="E15" s="126"/>
      <c r="F15" s="126"/>
      <c r="G15" s="126"/>
      <c r="H15" s="126"/>
      <c r="I15" s="126"/>
    </row>
    <row r="16" spans="1:9" x14ac:dyDescent="0.2">
      <c r="A16" s="124" t="s">
        <v>469</v>
      </c>
      <c r="B16" s="124"/>
      <c r="C16" s="124"/>
      <c r="D16" s="124"/>
      <c r="E16" s="126"/>
      <c r="F16" s="126"/>
      <c r="G16" s="126"/>
      <c r="H16" s="126"/>
      <c r="I16" s="126"/>
    </row>
    <row r="17" spans="1:9" x14ac:dyDescent="0.2">
      <c r="A17" s="366" t="s">
        <v>470</v>
      </c>
      <c r="B17" s="366"/>
      <c r="C17" s="366"/>
      <c r="D17" s="366"/>
      <c r="E17" s="366"/>
      <c r="F17" s="366"/>
      <c r="G17" s="366"/>
      <c r="H17" s="366"/>
      <c r="I17" s="366"/>
    </row>
    <row r="18" spans="1:9" x14ac:dyDescent="0.2">
      <c r="A18" s="126"/>
      <c r="B18" s="126"/>
      <c r="C18" s="126"/>
      <c r="D18" s="126"/>
      <c r="E18" s="126"/>
      <c r="F18" s="126"/>
      <c r="G18" s="126"/>
      <c r="H18" s="126"/>
      <c r="I18" s="126"/>
    </row>
    <row r="19" spans="1:9" x14ac:dyDescent="0.2">
      <c r="A19" s="128" t="s">
        <v>540</v>
      </c>
      <c r="B19" s="126"/>
      <c r="C19" s="126"/>
      <c r="D19" s="126"/>
      <c r="E19" s="126"/>
      <c r="F19" s="126"/>
      <c r="G19" s="126"/>
      <c r="H19" s="126"/>
      <c r="I19" s="126"/>
    </row>
    <row r="20" spans="1:9" x14ac:dyDescent="0.2">
      <c r="A20" s="128"/>
      <c r="B20" s="129" t="s">
        <v>541</v>
      </c>
      <c r="C20" s="130"/>
      <c r="D20" s="129" t="s">
        <v>542</v>
      </c>
      <c r="E20" s="126"/>
      <c r="F20" s="126"/>
      <c r="G20" s="126"/>
      <c r="H20" s="126"/>
      <c r="I20" s="126"/>
    </row>
    <row r="21" spans="1:9" ht="13.5" thickBot="1" x14ac:dyDescent="0.25">
      <c r="A21" s="131"/>
      <c r="B21" s="132" t="s">
        <v>471</v>
      </c>
      <c r="C21" s="133"/>
      <c r="D21" s="132" t="s">
        <v>471</v>
      </c>
      <c r="E21" s="126"/>
      <c r="F21" s="126"/>
      <c r="G21" s="134"/>
      <c r="H21" s="126"/>
      <c r="I21" s="126"/>
    </row>
    <row r="22" spans="1:9" x14ac:dyDescent="0.2">
      <c r="A22" s="131" t="s">
        <v>472</v>
      </c>
      <c r="B22" s="135">
        <v>71607281</v>
      </c>
      <c r="C22" s="133"/>
      <c r="D22" s="135">
        <v>34678837</v>
      </c>
      <c r="E22" s="126"/>
      <c r="F22" s="126"/>
      <c r="G22" s="126"/>
      <c r="H22" s="126"/>
      <c r="I22" s="126"/>
    </row>
    <row r="23" spans="1:9" ht="13.5" thickBot="1" x14ac:dyDescent="0.25">
      <c r="A23" s="131" t="s">
        <v>495</v>
      </c>
      <c r="B23" s="135">
        <v>214545512</v>
      </c>
      <c r="C23" s="133"/>
      <c r="D23" s="135">
        <v>98095173.209999993</v>
      </c>
      <c r="E23" s="126"/>
      <c r="F23" s="126"/>
      <c r="G23" s="136"/>
      <c r="H23" s="126"/>
      <c r="I23" s="126"/>
    </row>
    <row r="24" spans="1:9" ht="13.5" thickBot="1" x14ac:dyDescent="0.25">
      <c r="A24" s="128"/>
      <c r="B24" s="137">
        <f>SUM(B22:B23)</f>
        <v>286152793</v>
      </c>
      <c r="C24" s="130"/>
      <c r="D24" s="137">
        <f>SUM(D22:D23)</f>
        <v>132774010.20999999</v>
      </c>
      <c r="E24" s="126"/>
      <c r="F24" s="126"/>
      <c r="G24" s="126"/>
      <c r="H24" s="126"/>
      <c r="I24" s="126"/>
    </row>
    <row r="25" spans="1:9" ht="13.5" thickTop="1" x14ac:dyDescent="0.2">
      <c r="A25" s="138" t="s">
        <v>473</v>
      </c>
      <c r="B25" s="134"/>
      <c r="C25" s="126"/>
      <c r="D25" s="134"/>
      <c r="E25" s="126"/>
      <c r="F25" s="126"/>
      <c r="G25" s="126"/>
      <c r="H25" s="126"/>
      <c r="I25" s="126"/>
    </row>
    <row r="26" spans="1:9" x14ac:dyDescent="0.2">
      <c r="A26" s="128"/>
      <c r="B26" s="129" t="s">
        <v>541</v>
      </c>
      <c r="C26" s="130"/>
      <c r="D26" s="129" t="s">
        <v>542</v>
      </c>
      <c r="E26" s="126"/>
      <c r="F26" s="126"/>
      <c r="G26" s="126"/>
      <c r="H26" s="126"/>
      <c r="I26" s="126"/>
    </row>
    <row r="27" spans="1:9" ht="13.5" thickBot="1" x14ac:dyDescent="0.25">
      <c r="A27" s="131"/>
      <c r="B27" s="132" t="s">
        <v>471</v>
      </c>
      <c r="C27" s="133"/>
      <c r="D27" s="132" t="s">
        <v>471</v>
      </c>
      <c r="E27" s="126"/>
      <c r="F27" s="126"/>
      <c r="G27" s="126"/>
      <c r="H27" s="126"/>
      <c r="I27" s="126"/>
    </row>
    <row r="28" spans="1:9" x14ac:dyDescent="0.2">
      <c r="A28" s="131" t="s">
        <v>571</v>
      </c>
      <c r="B28" s="135">
        <v>28627623</v>
      </c>
      <c r="C28" s="133"/>
      <c r="D28" s="135">
        <v>13384701</v>
      </c>
      <c r="E28" s="126"/>
      <c r="F28" s="126"/>
      <c r="G28" s="126"/>
      <c r="H28" s="126"/>
      <c r="I28" s="126"/>
    </row>
    <row r="29" spans="1:9" ht="13.5" thickBot="1" x14ac:dyDescent="0.25">
      <c r="A29" s="131" t="s">
        <v>572</v>
      </c>
      <c r="B29" s="139">
        <v>42979658</v>
      </c>
      <c r="C29" s="133"/>
      <c r="D29" s="135">
        <v>21294136</v>
      </c>
      <c r="E29" s="126"/>
      <c r="F29" s="126"/>
      <c r="G29" s="126"/>
      <c r="H29" s="126"/>
      <c r="I29" s="126"/>
    </row>
    <row r="30" spans="1:9" ht="13.5" thickBot="1" x14ac:dyDescent="0.25">
      <c r="A30" s="128"/>
      <c r="B30" s="137">
        <f>SUM(B28:B29)</f>
        <v>71607281</v>
      </c>
      <c r="C30" s="130"/>
      <c r="D30" s="137">
        <f>SUM(D28:D29)</f>
        <v>34678837</v>
      </c>
      <c r="E30" s="126"/>
      <c r="F30" s="140"/>
      <c r="G30" s="126"/>
      <c r="H30" s="126"/>
      <c r="I30" s="126"/>
    </row>
    <row r="31" spans="1:9" ht="13.5" thickTop="1" x14ac:dyDescent="0.2">
      <c r="A31" s="138" t="s">
        <v>474</v>
      </c>
      <c r="B31" s="126"/>
      <c r="C31" s="126"/>
      <c r="D31" s="126"/>
      <c r="E31" s="126"/>
      <c r="F31" s="126"/>
      <c r="G31" s="126"/>
      <c r="H31" s="126"/>
      <c r="I31" s="126"/>
    </row>
    <row r="32" spans="1:9" x14ac:dyDescent="0.2">
      <c r="A32" s="128"/>
      <c r="B32" s="129" t="s">
        <v>541</v>
      </c>
      <c r="C32" s="130"/>
      <c r="D32" s="129" t="s">
        <v>542</v>
      </c>
      <c r="E32" s="126"/>
      <c r="F32" s="126"/>
      <c r="G32" s="126"/>
      <c r="H32" s="126"/>
      <c r="I32" s="126"/>
    </row>
    <row r="33" spans="1:9" ht="13.5" thickBot="1" x14ac:dyDescent="0.25">
      <c r="A33" s="128"/>
      <c r="B33" s="132" t="s">
        <v>471</v>
      </c>
      <c r="C33" s="133"/>
      <c r="D33" s="132" t="s">
        <v>471</v>
      </c>
      <c r="E33" s="126"/>
      <c r="F33" s="126"/>
      <c r="G33" s="126"/>
      <c r="H33" s="126"/>
      <c r="I33" s="126"/>
    </row>
    <row r="34" spans="1:9" x14ac:dyDescent="0.2">
      <c r="A34" s="141" t="s">
        <v>475</v>
      </c>
      <c r="B34" s="133"/>
      <c r="C34" s="133"/>
      <c r="D34" s="133"/>
      <c r="E34" s="126"/>
      <c r="F34" s="126"/>
      <c r="G34" s="126"/>
      <c r="H34" s="126"/>
      <c r="I34" s="126"/>
    </row>
    <row r="35" spans="1:9" ht="25.5" x14ac:dyDescent="0.2">
      <c r="A35" s="131" t="s">
        <v>543</v>
      </c>
      <c r="B35" s="135">
        <v>18843295</v>
      </c>
      <c r="C35" s="133"/>
      <c r="D35" s="135">
        <v>7885204</v>
      </c>
      <c r="E35" s="126"/>
      <c r="F35" s="126"/>
      <c r="G35" s="126"/>
      <c r="H35" s="134"/>
      <c r="I35" s="134"/>
    </row>
    <row r="36" spans="1:9" x14ac:dyDescent="0.2">
      <c r="A36" s="131" t="s">
        <v>496</v>
      </c>
      <c r="B36" s="135">
        <v>63599023</v>
      </c>
      <c r="C36" s="133"/>
      <c r="D36" s="135">
        <v>35566723</v>
      </c>
      <c r="E36" s="126"/>
      <c r="F36" s="126"/>
      <c r="G36" s="126"/>
      <c r="H36" s="126"/>
      <c r="I36" s="126"/>
    </row>
    <row r="37" spans="1:9" x14ac:dyDescent="0.2">
      <c r="A37" s="131" t="s">
        <v>497</v>
      </c>
      <c r="B37" s="135">
        <v>103570971</v>
      </c>
      <c r="C37" s="133"/>
      <c r="D37" s="135">
        <v>39526548</v>
      </c>
      <c r="E37" s="126"/>
      <c r="F37" s="126"/>
      <c r="G37" s="126"/>
      <c r="H37" s="126"/>
      <c r="I37" s="126"/>
    </row>
    <row r="38" spans="1:9" x14ac:dyDescent="0.2">
      <c r="A38" s="131" t="s">
        <v>498</v>
      </c>
      <c r="B38" s="135">
        <v>18889136</v>
      </c>
      <c r="C38" s="133"/>
      <c r="D38" s="135">
        <v>8947767</v>
      </c>
      <c r="E38" s="126"/>
      <c r="F38" s="126"/>
      <c r="G38" s="126"/>
      <c r="H38" s="126"/>
      <c r="I38" s="126"/>
    </row>
    <row r="39" spans="1:9" x14ac:dyDescent="0.2">
      <c r="A39" s="131" t="s">
        <v>499</v>
      </c>
      <c r="B39" s="135">
        <v>7058158</v>
      </c>
      <c r="C39" s="133"/>
      <c r="D39" s="135">
        <v>5138666.09</v>
      </c>
      <c r="E39" s="126"/>
      <c r="F39" s="126"/>
      <c r="G39" s="126"/>
      <c r="H39" s="126"/>
      <c r="I39" s="126"/>
    </row>
    <row r="40" spans="1:9" x14ac:dyDescent="0.2">
      <c r="A40" s="131" t="s">
        <v>500</v>
      </c>
      <c r="B40" s="135">
        <v>1389478</v>
      </c>
      <c r="C40" s="133"/>
      <c r="D40" s="139">
        <v>0</v>
      </c>
      <c r="E40" s="126"/>
      <c r="F40" s="126"/>
      <c r="G40" s="136"/>
      <c r="H40" s="134"/>
      <c r="I40" s="136"/>
    </row>
    <row r="41" spans="1:9" ht="13.5" thickBot="1" x14ac:dyDescent="0.25">
      <c r="A41" s="131" t="s">
        <v>501</v>
      </c>
      <c r="B41" s="142">
        <f>1171757+23694</f>
        <v>1195451</v>
      </c>
      <c r="C41" s="133"/>
      <c r="D41" s="142">
        <v>1030265</v>
      </c>
      <c r="E41" s="126"/>
      <c r="F41" s="126"/>
      <c r="G41" s="126"/>
      <c r="H41" s="126"/>
      <c r="I41" s="126"/>
    </row>
    <row r="42" spans="1:9" x14ac:dyDescent="0.2">
      <c r="A42" s="128" t="s">
        <v>476</v>
      </c>
      <c r="B42" s="143">
        <f>SUM(B35:B41)</f>
        <v>214545512</v>
      </c>
      <c r="C42" s="133"/>
      <c r="D42" s="143">
        <f>SUM(D35:D41)</f>
        <v>98095173.090000004</v>
      </c>
      <c r="E42" s="126"/>
      <c r="F42" s="126"/>
      <c r="G42" s="134"/>
      <c r="H42" s="136"/>
      <c r="I42" s="134"/>
    </row>
    <row r="43" spans="1:9" x14ac:dyDescent="0.2">
      <c r="A43" s="131"/>
      <c r="B43" s="133"/>
      <c r="C43" s="133"/>
      <c r="D43" s="133"/>
      <c r="E43" s="126"/>
      <c r="F43" s="126"/>
      <c r="G43" s="126"/>
      <c r="H43" s="126"/>
      <c r="I43" s="126"/>
    </row>
    <row r="44" spans="1:9" x14ac:dyDescent="0.2">
      <c r="A44" s="128" t="s">
        <v>544</v>
      </c>
      <c r="B44" s="126"/>
      <c r="C44" s="126"/>
      <c r="D44" s="126"/>
      <c r="E44" s="126"/>
      <c r="F44" s="126"/>
      <c r="G44" s="126"/>
      <c r="H44" s="126"/>
      <c r="I44" s="126"/>
    </row>
    <row r="45" spans="1:9" ht="54" customHeight="1" x14ac:dyDescent="0.2">
      <c r="A45" s="366" t="s">
        <v>575</v>
      </c>
      <c r="B45" s="366"/>
      <c r="C45" s="366"/>
      <c r="D45" s="366"/>
      <c r="E45" s="366"/>
      <c r="F45" s="366"/>
      <c r="G45" s="366"/>
      <c r="H45" s="366"/>
      <c r="I45" s="366"/>
    </row>
    <row r="46" spans="1:9" x14ac:dyDescent="0.2">
      <c r="A46" s="128" t="s">
        <v>524</v>
      </c>
      <c r="B46" s="127"/>
      <c r="C46" s="127"/>
      <c r="D46" s="127"/>
      <c r="E46" s="127"/>
      <c r="F46" s="127"/>
      <c r="G46" s="127"/>
      <c r="H46" s="127"/>
      <c r="I46" s="127"/>
    </row>
    <row r="47" spans="1:9" ht="36.75" customHeight="1" x14ac:dyDescent="0.2">
      <c r="A47" s="366" t="s">
        <v>545</v>
      </c>
      <c r="B47" s="366"/>
      <c r="C47" s="366"/>
      <c r="D47" s="366"/>
      <c r="E47" s="366"/>
      <c r="F47" s="366"/>
      <c r="G47" s="366"/>
      <c r="H47" s="366"/>
      <c r="I47" s="366"/>
    </row>
    <row r="48" spans="1:9" x14ac:dyDescent="0.2">
      <c r="A48" s="128" t="s">
        <v>525</v>
      </c>
      <c r="B48" s="126"/>
      <c r="C48" s="126"/>
      <c r="D48" s="126"/>
      <c r="E48" s="126"/>
      <c r="F48" s="126"/>
      <c r="G48" s="126"/>
      <c r="H48" s="126"/>
      <c r="I48" s="126"/>
    </row>
    <row r="49" spans="1:9" ht="36" customHeight="1" x14ac:dyDescent="0.2">
      <c r="A49" s="366" t="s">
        <v>546</v>
      </c>
      <c r="B49" s="366"/>
      <c r="C49" s="366"/>
      <c r="D49" s="366"/>
      <c r="E49" s="366"/>
      <c r="F49" s="366"/>
      <c r="G49" s="366"/>
      <c r="H49" s="366"/>
      <c r="I49" s="366"/>
    </row>
    <row r="50" spans="1:9" x14ac:dyDescent="0.2">
      <c r="A50" s="128" t="s">
        <v>526</v>
      </c>
      <c r="B50" s="126"/>
      <c r="C50" s="126"/>
      <c r="D50" s="126"/>
      <c r="E50" s="126"/>
      <c r="F50" s="126"/>
      <c r="G50" s="126"/>
      <c r="H50" s="126"/>
      <c r="I50" s="126"/>
    </row>
    <row r="51" spans="1:9" x14ac:dyDescent="0.2">
      <c r="A51" s="126"/>
      <c r="B51" s="126"/>
      <c r="C51" s="126"/>
      <c r="D51" s="126"/>
      <c r="E51" s="126"/>
      <c r="F51" s="126"/>
      <c r="G51" s="126"/>
      <c r="H51" s="126"/>
      <c r="I51" s="126"/>
    </row>
    <row r="52" spans="1:9" x14ac:dyDescent="0.2">
      <c r="A52" s="370"/>
      <c r="B52" s="129" t="s">
        <v>541</v>
      </c>
      <c r="C52" s="130"/>
      <c r="D52" s="129" t="s">
        <v>542</v>
      </c>
      <c r="E52" s="126"/>
      <c r="F52" s="126"/>
      <c r="G52" s="126"/>
      <c r="H52" s="126"/>
      <c r="I52" s="126"/>
    </row>
    <row r="53" spans="1:9" ht="13.5" thickBot="1" x14ac:dyDescent="0.25">
      <c r="A53" s="370"/>
      <c r="B53" s="132" t="s">
        <v>471</v>
      </c>
      <c r="C53" s="133"/>
      <c r="D53" s="132" t="s">
        <v>471</v>
      </c>
      <c r="E53" s="126"/>
      <c r="F53" s="126"/>
      <c r="G53" s="126"/>
      <c r="H53" s="126"/>
      <c r="I53" s="126"/>
    </row>
    <row r="54" spans="1:9" x14ac:dyDescent="0.2">
      <c r="A54" s="138" t="s">
        <v>477</v>
      </c>
      <c r="B54" s="135">
        <v>80268577</v>
      </c>
      <c r="C54" s="126"/>
      <c r="D54" s="135">
        <v>31453933</v>
      </c>
      <c r="E54" s="126"/>
      <c r="F54" s="126"/>
      <c r="G54" s="126"/>
      <c r="H54" s="126"/>
      <c r="I54" s="126"/>
    </row>
    <row r="55" spans="1:9" ht="13.5" thickBot="1" x14ac:dyDescent="0.25">
      <c r="A55" s="144" t="s">
        <v>478</v>
      </c>
      <c r="B55" s="145">
        <v>2547777</v>
      </c>
      <c r="C55" s="126"/>
      <c r="D55" s="146">
        <v>2546603.4918032787</v>
      </c>
      <c r="E55" s="126"/>
      <c r="F55" s="126"/>
      <c r="G55" s="126"/>
      <c r="H55" s="126"/>
      <c r="I55" s="126"/>
    </row>
    <row r="56" spans="1:9" ht="13.5" thickBot="1" x14ac:dyDescent="0.25">
      <c r="A56" s="147" t="s">
        <v>502</v>
      </c>
      <c r="B56" s="148">
        <f>+B54/B55</f>
        <v>31.505338575550372</v>
      </c>
      <c r="C56" s="126"/>
      <c r="D56" s="148">
        <f>+D54/D55</f>
        <v>12.351327209453842</v>
      </c>
      <c r="E56" s="126"/>
      <c r="F56" s="126"/>
      <c r="G56" s="126"/>
      <c r="H56" s="126"/>
      <c r="I56" s="126"/>
    </row>
    <row r="57" spans="1:9" ht="13.5" thickTop="1" x14ac:dyDescent="0.2">
      <c r="A57" s="126"/>
      <c r="B57" s="126"/>
      <c r="C57" s="126"/>
      <c r="D57" s="126"/>
      <c r="E57" s="126"/>
      <c r="F57" s="126"/>
      <c r="G57" s="126"/>
      <c r="H57" s="126"/>
      <c r="I57" s="126"/>
    </row>
    <row r="58" spans="1:9" x14ac:dyDescent="0.2">
      <c r="A58" s="126"/>
      <c r="B58" s="126"/>
      <c r="C58" s="126"/>
      <c r="D58" s="126"/>
      <c r="E58" s="126"/>
      <c r="F58" s="126"/>
      <c r="G58" s="126"/>
      <c r="H58" s="126"/>
      <c r="I58" s="126"/>
    </row>
    <row r="59" spans="1:9" x14ac:dyDescent="0.2">
      <c r="A59" s="371" t="s">
        <v>547</v>
      </c>
      <c r="B59" s="371"/>
      <c r="C59" s="371"/>
      <c r="D59" s="371"/>
      <c r="E59" s="371"/>
      <c r="F59" s="371"/>
      <c r="G59" s="371"/>
      <c r="H59" s="371"/>
      <c r="I59" s="371"/>
    </row>
    <row r="60" spans="1:9" ht="27.75" customHeight="1" x14ac:dyDescent="0.2">
      <c r="A60" s="366" t="s">
        <v>548</v>
      </c>
      <c r="B60" s="366"/>
      <c r="C60" s="366"/>
      <c r="D60" s="366"/>
      <c r="E60" s="366"/>
      <c r="F60" s="366"/>
      <c r="G60" s="366"/>
      <c r="H60" s="366"/>
      <c r="I60" s="366"/>
    </row>
    <row r="61" spans="1:9" x14ac:dyDescent="0.2">
      <c r="A61" s="127"/>
      <c r="B61" s="127"/>
      <c r="C61" s="127"/>
      <c r="D61" s="127"/>
      <c r="E61" s="127"/>
      <c r="F61" s="127"/>
      <c r="G61" s="127"/>
      <c r="H61" s="127"/>
      <c r="I61" s="127"/>
    </row>
    <row r="62" spans="1:9" x14ac:dyDescent="0.2">
      <c r="A62" s="128" t="s">
        <v>527</v>
      </c>
      <c r="B62" s="126"/>
      <c r="C62" s="126"/>
      <c r="D62" s="126"/>
      <c r="E62" s="126"/>
      <c r="F62" s="126"/>
      <c r="G62" s="126"/>
      <c r="H62" s="126"/>
      <c r="I62" s="126"/>
    </row>
    <row r="63" spans="1:9" ht="96" customHeight="1" x14ac:dyDescent="0.2">
      <c r="A63" s="366" t="s">
        <v>570</v>
      </c>
      <c r="B63" s="366"/>
      <c r="C63" s="366"/>
      <c r="D63" s="366"/>
      <c r="E63" s="366"/>
      <c r="F63" s="366"/>
      <c r="G63" s="366"/>
      <c r="H63" s="366"/>
      <c r="I63" s="366"/>
    </row>
    <row r="64" spans="1:9" x14ac:dyDescent="0.2">
      <c r="A64" s="127"/>
      <c r="B64" s="127"/>
      <c r="C64" s="127"/>
      <c r="D64" s="127"/>
      <c r="E64" s="127"/>
      <c r="F64" s="127"/>
      <c r="G64" s="127"/>
      <c r="H64" s="127"/>
      <c r="I64" s="127"/>
    </row>
    <row r="65" spans="1:9" ht="25.5" x14ac:dyDescent="0.2">
      <c r="A65" s="369"/>
      <c r="B65" s="149" t="s">
        <v>549</v>
      </c>
      <c r="C65" s="150"/>
      <c r="D65" s="149" t="s">
        <v>503</v>
      </c>
      <c r="E65" s="150"/>
      <c r="F65" s="149" t="s">
        <v>549</v>
      </c>
      <c r="G65" s="150"/>
      <c r="H65" s="149" t="s">
        <v>503</v>
      </c>
      <c r="I65" s="126"/>
    </row>
    <row r="66" spans="1:9" ht="13.5" thickBot="1" x14ac:dyDescent="0.25">
      <c r="A66" s="369"/>
      <c r="B66" s="151" t="s">
        <v>486</v>
      </c>
      <c r="C66" s="144"/>
      <c r="D66" s="151" t="s">
        <v>486</v>
      </c>
      <c r="E66" s="144"/>
      <c r="F66" s="151" t="s">
        <v>504</v>
      </c>
      <c r="G66" s="151"/>
      <c r="H66" s="151" t="s">
        <v>504</v>
      </c>
      <c r="I66" s="126"/>
    </row>
    <row r="67" spans="1:9" ht="25.5" x14ac:dyDescent="0.2">
      <c r="A67" s="152" t="s">
        <v>550</v>
      </c>
      <c r="B67" s="144"/>
      <c r="C67" s="144"/>
      <c r="D67" s="144"/>
      <c r="E67" s="144"/>
      <c r="F67" s="144"/>
      <c r="G67" s="144"/>
      <c r="H67" s="144"/>
      <c r="I67" s="126"/>
    </row>
    <row r="68" spans="1:9" x14ac:dyDescent="0.2">
      <c r="A68" s="144" t="s">
        <v>551</v>
      </c>
      <c r="B68" s="135">
        <v>11197</v>
      </c>
      <c r="C68" s="144"/>
      <c r="D68" s="135">
        <v>11197</v>
      </c>
      <c r="E68" s="144"/>
      <c r="F68" s="150">
        <v>100</v>
      </c>
      <c r="G68" s="150"/>
      <c r="H68" s="150">
        <v>100</v>
      </c>
      <c r="I68" s="126"/>
    </row>
    <row r="69" spans="1:9" x14ac:dyDescent="0.2">
      <c r="A69" s="144" t="s">
        <v>552</v>
      </c>
      <c r="B69" s="135">
        <v>21979</v>
      </c>
      <c r="C69" s="144"/>
      <c r="D69" s="135">
        <v>16779</v>
      </c>
      <c r="E69" s="144"/>
      <c r="F69" s="150">
        <v>100</v>
      </c>
      <c r="G69" s="150"/>
      <c r="H69" s="150">
        <v>100</v>
      </c>
      <c r="I69" s="126"/>
    </row>
    <row r="70" spans="1:9" x14ac:dyDescent="0.2">
      <c r="A70" s="144" t="s">
        <v>553</v>
      </c>
      <c r="B70" s="135">
        <v>7902</v>
      </c>
      <c r="C70" s="144"/>
      <c r="D70" s="135">
        <v>7902</v>
      </c>
      <c r="E70" s="144"/>
      <c r="F70" s="150">
        <v>100</v>
      </c>
      <c r="G70" s="150"/>
      <c r="H70" s="150">
        <v>100</v>
      </c>
      <c r="I70" s="126"/>
    </row>
    <row r="71" spans="1:9" x14ac:dyDescent="0.2">
      <c r="A71" s="144" t="s">
        <v>554</v>
      </c>
      <c r="B71" s="135">
        <v>8245</v>
      </c>
      <c r="C71" s="144"/>
      <c r="D71" s="135">
        <v>8245</v>
      </c>
      <c r="E71" s="144"/>
      <c r="F71" s="150">
        <v>52.73</v>
      </c>
      <c r="G71" s="150"/>
      <c r="H71" s="150">
        <v>52.73</v>
      </c>
      <c r="I71" s="126"/>
    </row>
    <row r="72" spans="1:9" ht="25.5" x14ac:dyDescent="0.2">
      <c r="A72" s="144" t="s">
        <v>555</v>
      </c>
      <c r="B72" s="135">
        <v>8087</v>
      </c>
      <c r="C72" s="144"/>
      <c r="D72" s="135">
        <v>8087</v>
      </c>
      <c r="E72" s="144"/>
      <c r="F72" s="150">
        <v>100</v>
      </c>
      <c r="G72" s="150"/>
      <c r="H72" s="150">
        <v>100</v>
      </c>
      <c r="I72" s="126"/>
    </row>
    <row r="73" spans="1:9" ht="25.5" x14ac:dyDescent="0.2">
      <c r="A73" s="144" t="s">
        <v>556</v>
      </c>
      <c r="B73" s="135">
        <v>8353</v>
      </c>
      <c r="C73" s="144"/>
      <c r="D73" s="135">
        <v>8353</v>
      </c>
      <c r="E73" s="144"/>
      <c r="F73" s="150">
        <v>100</v>
      </c>
      <c r="G73" s="150"/>
      <c r="H73" s="150">
        <v>100</v>
      </c>
      <c r="I73" s="126"/>
    </row>
    <row r="74" spans="1:9" x14ac:dyDescent="0.2">
      <c r="A74" s="144" t="s">
        <v>557</v>
      </c>
      <c r="B74" s="135">
        <v>7290</v>
      </c>
      <c r="C74" s="144"/>
      <c r="D74" s="135">
        <v>222</v>
      </c>
      <c r="E74" s="144"/>
      <c r="F74" s="150">
        <v>100</v>
      </c>
      <c r="G74" s="150"/>
      <c r="H74" s="150">
        <v>100</v>
      </c>
      <c r="I74" s="126"/>
    </row>
    <row r="75" spans="1:9" ht="25.5" x14ac:dyDescent="0.2">
      <c r="A75" s="144" t="s">
        <v>505</v>
      </c>
      <c r="B75" s="135">
        <v>6450</v>
      </c>
      <c r="C75" s="144"/>
      <c r="D75" s="135">
        <v>6450</v>
      </c>
      <c r="E75" s="144"/>
      <c r="F75" s="150">
        <v>100</v>
      </c>
      <c r="G75" s="150"/>
      <c r="H75" s="150">
        <v>100</v>
      </c>
      <c r="I75" s="126"/>
    </row>
    <row r="76" spans="1:9" x14ac:dyDescent="0.2">
      <c r="A76" s="144" t="s">
        <v>558</v>
      </c>
      <c r="B76" s="135">
        <v>5725</v>
      </c>
      <c r="C76" s="144"/>
      <c r="D76" s="135">
        <v>5641</v>
      </c>
      <c r="E76" s="144"/>
      <c r="F76" s="150">
        <v>85.73</v>
      </c>
      <c r="G76" s="150"/>
      <c r="H76" s="150">
        <v>84.73</v>
      </c>
      <c r="I76" s="126"/>
    </row>
    <row r="77" spans="1:9" x14ac:dyDescent="0.2">
      <c r="A77" s="144" t="s">
        <v>559</v>
      </c>
      <c r="B77" s="135">
        <v>4041</v>
      </c>
      <c r="C77" s="144"/>
      <c r="D77" s="135">
        <v>4041</v>
      </c>
      <c r="E77" s="144"/>
      <c r="F77" s="150">
        <v>61.97</v>
      </c>
      <c r="G77" s="150"/>
      <c r="H77" s="150">
        <v>61.97</v>
      </c>
      <c r="I77" s="126"/>
    </row>
    <row r="78" spans="1:9" x14ac:dyDescent="0.2">
      <c r="A78" s="144" t="s">
        <v>560</v>
      </c>
      <c r="B78" s="135">
        <v>24684</v>
      </c>
      <c r="C78" s="144"/>
      <c r="D78" s="135">
        <v>14684</v>
      </c>
      <c r="E78" s="144"/>
      <c r="F78" s="150">
        <v>100</v>
      </c>
      <c r="G78" s="150"/>
      <c r="H78" s="150">
        <v>100</v>
      </c>
      <c r="I78" s="126"/>
    </row>
    <row r="79" spans="1:9" x14ac:dyDescent="0.2">
      <c r="A79" s="144" t="s">
        <v>561</v>
      </c>
      <c r="B79" s="135">
        <v>7300</v>
      </c>
      <c r="C79" s="144"/>
      <c r="D79" s="135">
        <v>1102</v>
      </c>
      <c r="E79" s="144"/>
      <c r="F79" s="150">
        <v>60</v>
      </c>
      <c r="G79" s="150"/>
      <c r="H79" s="150">
        <v>100</v>
      </c>
      <c r="I79" s="126"/>
    </row>
    <row r="80" spans="1:9" x14ac:dyDescent="0.2">
      <c r="A80" s="144" t="s">
        <v>506</v>
      </c>
      <c r="B80" s="135">
        <v>51370</v>
      </c>
      <c r="C80" s="144"/>
      <c r="D80" s="135">
        <v>51370</v>
      </c>
      <c r="E80" s="144"/>
      <c r="F80" s="150">
        <v>75.16</v>
      </c>
      <c r="G80" s="150"/>
      <c r="H80" s="150">
        <v>75.16</v>
      </c>
      <c r="I80" s="126"/>
    </row>
    <row r="81" spans="1:9" x14ac:dyDescent="0.2">
      <c r="A81" s="144" t="s">
        <v>507</v>
      </c>
      <c r="B81" s="139">
        <v>0</v>
      </c>
      <c r="C81" s="144"/>
      <c r="D81" s="135">
        <v>6061</v>
      </c>
      <c r="E81" s="144"/>
      <c r="F81" s="139">
        <v>0</v>
      </c>
      <c r="G81" s="150"/>
      <c r="H81" s="150">
        <v>100</v>
      </c>
      <c r="I81" s="126"/>
    </row>
    <row r="82" spans="1:9" x14ac:dyDescent="0.2">
      <c r="A82" s="144" t="s">
        <v>508</v>
      </c>
      <c r="B82" s="135">
        <v>1008</v>
      </c>
      <c r="C82" s="144"/>
      <c r="D82" s="135">
        <v>1008</v>
      </c>
      <c r="E82" s="144"/>
      <c r="F82" s="150">
        <v>100</v>
      </c>
      <c r="G82" s="150"/>
      <c r="H82" s="150">
        <v>100</v>
      </c>
      <c r="I82" s="126"/>
    </row>
    <row r="83" spans="1:9" x14ac:dyDescent="0.2">
      <c r="A83" s="144" t="s">
        <v>509</v>
      </c>
      <c r="B83" s="135">
        <v>206</v>
      </c>
      <c r="C83" s="144"/>
      <c r="D83" s="135">
        <v>126</v>
      </c>
      <c r="E83" s="144"/>
      <c r="F83" s="150">
        <v>100</v>
      </c>
      <c r="G83" s="150"/>
      <c r="H83" s="150">
        <v>100</v>
      </c>
      <c r="I83" s="126"/>
    </row>
    <row r="84" spans="1:9" x14ac:dyDescent="0.2">
      <c r="A84" s="126" t="s">
        <v>531</v>
      </c>
      <c r="B84" s="135">
        <v>3</v>
      </c>
      <c r="C84" s="144"/>
      <c r="D84" s="135">
        <v>3</v>
      </c>
      <c r="E84" s="144"/>
      <c r="F84" s="150">
        <v>100</v>
      </c>
      <c r="G84" s="150"/>
      <c r="H84" s="150">
        <v>100</v>
      </c>
      <c r="I84" s="126"/>
    </row>
    <row r="85" spans="1:9" x14ac:dyDescent="0.2">
      <c r="A85" s="126" t="s">
        <v>532</v>
      </c>
      <c r="B85" s="135">
        <v>7772</v>
      </c>
      <c r="C85" s="144"/>
      <c r="D85" s="139">
        <v>0</v>
      </c>
      <c r="E85" s="144"/>
      <c r="F85" s="150">
        <v>75</v>
      </c>
      <c r="G85" s="150"/>
      <c r="H85" s="150" t="s">
        <v>523</v>
      </c>
      <c r="I85" s="126"/>
    </row>
    <row r="86" spans="1:9" ht="13.5" thickBot="1" x14ac:dyDescent="0.25">
      <c r="A86" s="126" t="s">
        <v>533</v>
      </c>
      <c r="B86" s="135">
        <v>22</v>
      </c>
      <c r="C86" s="144"/>
      <c r="D86" s="139">
        <v>0</v>
      </c>
      <c r="E86" s="144"/>
      <c r="F86" s="150">
        <v>100</v>
      </c>
      <c r="G86" s="150"/>
      <c r="H86" s="150" t="s">
        <v>523</v>
      </c>
      <c r="I86" s="126"/>
    </row>
    <row r="87" spans="1:9" ht="13.5" thickBot="1" x14ac:dyDescent="0.25">
      <c r="A87" s="144"/>
      <c r="B87" s="153">
        <f>SUM(B68:B86)</f>
        <v>181634</v>
      </c>
      <c r="C87" s="144"/>
      <c r="D87" s="153">
        <f>SUM(D68:D86)</f>
        <v>151271</v>
      </c>
      <c r="E87" s="144"/>
      <c r="F87" s="144"/>
      <c r="G87" s="144"/>
      <c r="H87" s="144"/>
      <c r="I87" s="126"/>
    </row>
    <row r="88" spans="1:9" x14ac:dyDescent="0.2">
      <c r="A88" s="126"/>
      <c r="B88" s="134"/>
      <c r="C88" s="126"/>
      <c r="D88" s="134"/>
      <c r="E88" s="126"/>
      <c r="F88" s="126"/>
      <c r="G88" s="126"/>
      <c r="H88" s="126"/>
      <c r="I88" s="126"/>
    </row>
    <row r="89" spans="1:9" x14ac:dyDescent="0.2">
      <c r="A89" s="126"/>
      <c r="B89" s="134"/>
      <c r="C89" s="126"/>
      <c r="D89" s="134"/>
      <c r="E89" s="126"/>
      <c r="F89" s="126"/>
      <c r="G89" s="126"/>
      <c r="H89" s="136"/>
      <c r="I89" s="136"/>
    </row>
    <row r="90" spans="1:9" x14ac:dyDescent="0.2">
      <c r="A90" s="128" t="s">
        <v>528</v>
      </c>
      <c r="B90" s="126"/>
      <c r="C90" s="126"/>
      <c r="D90" s="126"/>
      <c r="E90" s="126"/>
      <c r="F90" s="126"/>
      <c r="G90" s="126"/>
      <c r="H90" s="126"/>
      <c r="I90" s="126"/>
    </row>
    <row r="91" spans="1:9" ht="34.5" customHeight="1" x14ac:dyDescent="0.2">
      <c r="A91" s="366" t="s">
        <v>562</v>
      </c>
      <c r="B91" s="366"/>
      <c r="C91" s="366"/>
      <c r="D91" s="366"/>
      <c r="E91" s="366"/>
      <c r="F91" s="366"/>
      <c r="G91" s="366"/>
      <c r="H91" s="366"/>
      <c r="I91" s="366"/>
    </row>
    <row r="92" spans="1:9" x14ac:dyDescent="0.2">
      <c r="A92" s="127"/>
      <c r="B92" s="127"/>
      <c r="C92" s="127"/>
      <c r="D92" s="127"/>
      <c r="E92" s="127"/>
      <c r="F92" s="127"/>
      <c r="G92" s="127"/>
      <c r="H92" s="127"/>
      <c r="I92" s="127"/>
    </row>
    <row r="93" spans="1:9" x14ac:dyDescent="0.2">
      <c r="A93" s="124" t="s">
        <v>510</v>
      </c>
      <c r="B93" s="126"/>
      <c r="C93" s="126"/>
      <c r="D93" s="126"/>
      <c r="E93" s="126"/>
      <c r="F93" s="126"/>
      <c r="G93" s="126"/>
      <c r="H93" s="126"/>
      <c r="I93" s="126"/>
    </row>
    <row r="94" spans="1:9" ht="29.25" customHeight="1" x14ac:dyDescent="0.2">
      <c r="A94" s="366" t="s">
        <v>563</v>
      </c>
      <c r="B94" s="366"/>
      <c r="C94" s="366"/>
      <c r="D94" s="366"/>
      <c r="E94" s="366"/>
      <c r="F94" s="366"/>
      <c r="G94" s="366"/>
      <c r="H94" s="366"/>
      <c r="I94" s="366"/>
    </row>
    <row r="95" spans="1:9" x14ac:dyDescent="0.2">
      <c r="A95" s="126"/>
      <c r="B95" s="126"/>
      <c r="C95" s="126"/>
      <c r="D95" s="126"/>
      <c r="E95" s="126"/>
      <c r="F95" s="126"/>
      <c r="G95" s="126"/>
      <c r="H95" s="126"/>
      <c r="I95" s="126"/>
    </row>
    <row r="96" spans="1:9" x14ac:dyDescent="0.2">
      <c r="A96" s="124" t="s">
        <v>564</v>
      </c>
      <c r="B96" s="126"/>
      <c r="C96" s="126"/>
      <c r="D96" s="126"/>
      <c r="E96" s="126"/>
      <c r="F96" s="126"/>
      <c r="G96" s="126"/>
      <c r="H96" s="126"/>
      <c r="I96" s="126"/>
    </row>
    <row r="97" spans="1:9" x14ac:dyDescent="0.2">
      <c r="A97" s="128"/>
      <c r="B97" s="126"/>
      <c r="C97" s="126"/>
      <c r="D97" s="126"/>
      <c r="E97" s="126"/>
      <c r="F97" s="126"/>
      <c r="G97" s="126"/>
      <c r="H97" s="126"/>
      <c r="I97" s="126"/>
    </row>
    <row r="98" spans="1:9" x14ac:dyDescent="0.2">
      <c r="A98" s="126"/>
      <c r="B98" s="372" t="s">
        <v>576</v>
      </c>
      <c r="C98" s="372"/>
      <c r="D98" s="372"/>
      <c r="E98" s="126"/>
      <c r="F98" s="126"/>
      <c r="G98" s="126"/>
      <c r="H98" s="126"/>
      <c r="I98" s="126"/>
    </row>
    <row r="99" spans="1:9" ht="13.5" thickBot="1" x14ac:dyDescent="0.25">
      <c r="A99" s="154" t="s">
        <v>511</v>
      </c>
      <c r="B99" s="166">
        <v>2025</v>
      </c>
      <c r="C99" s="166"/>
      <c r="D99" s="166">
        <v>2024</v>
      </c>
      <c r="E99" s="126"/>
      <c r="F99" s="126"/>
      <c r="G99" s="126"/>
      <c r="H99" s="126"/>
      <c r="I99" s="126"/>
    </row>
    <row r="100" spans="1:9" x14ac:dyDescent="0.2">
      <c r="A100" s="157" t="s">
        <v>512</v>
      </c>
      <c r="B100" s="126"/>
      <c r="C100" s="126"/>
      <c r="D100" s="126"/>
      <c r="E100" s="126"/>
      <c r="F100" s="126"/>
      <c r="G100" s="126"/>
      <c r="H100" s="126"/>
      <c r="I100" s="126"/>
    </row>
    <row r="101" spans="1:9" x14ac:dyDescent="0.2">
      <c r="A101" s="144" t="s">
        <v>513</v>
      </c>
      <c r="B101" s="139">
        <v>32251.147839999994</v>
      </c>
      <c r="C101" s="126"/>
      <c r="D101" s="135">
        <v>15035</v>
      </c>
      <c r="E101" s="126"/>
      <c r="F101" s="126"/>
      <c r="G101" s="126"/>
      <c r="H101" s="126"/>
      <c r="I101" s="134"/>
    </row>
    <row r="102" spans="1:9" x14ac:dyDescent="0.2">
      <c r="A102" s="144" t="s">
        <v>479</v>
      </c>
      <c r="B102" s="139">
        <v>10882.48281</v>
      </c>
      <c r="C102" s="158"/>
      <c r="D102" s="159">
        <v>2711</v>
      </c>
      <c r="E102" s="126"/>
      <c r="F102" s="126"/>
      <c r="G102" s="126"/>
      <c r="H102" s="160"/>
      <c r="I102" s="126"/>
    </row>
    <row r="103" spans="1:9" x14ac:dyDescent="0.2">
      <c r="A103" s="126"/>
      <c r="B103" s="139"/>
      <c r="C103" s="126"/>
      <c r="D103" s="139"/>
      <c r="E103" s="126"/>
      <c r="F103" s="126"/>
      <c r="G103" s="126"/>
      <c r="H103" s="126"/>
      <c r="I103" s="126"/>
    </row>
    <row r="104" spans="1:9" x14ac:dyDescent="0.2">
      <c r="A104" s="157" t="s">
        <v>514</v>
      </c>
      <c r="B104" s="139"/>
      <c r="C104" s="126"/>
      <c r="D104" s="139"/>
      <c r="E104" s="126"/>
      <c r="F104" s="126"/>
      <c r="G104" s="126"/>
      <c r="H104" s="126"/>
      <c r="I104" s="126"/>
    </row>
    <row r="105" spans="1:9" x14ac:dyDescent="0.2">
      <c r="A105" s="144" t="s">
        <v>513</v>
      </c>
      <c r="B105" s="139">
        <v>16.10444</v>
      </c>
      <c r="C105" s="126"/>
      <c r="D105" s="135">
        <v>21</v>
      </c>
      <c r="E105" s="126"/>
      <c r="F105" s="126"/>
      <c r="G105" s="126"/>
      <c r="H105" s="126"/>
      <c r="I105" s="126"/>
    </row>
    <row r="106" spans="1:9" x14ac:dyDescent="0.2">
      <c r="A106" s="144" t="s">
        <v>479</v>
      </c>
      <c r="B106" s="139">
        <v>2572.1260899999997</v>
      </c>
      <c r="C106" s="126"/>
      <c r="D106" s="161">
        <v>0</v>
      </c>
      <c r="E106" s="126"/>
      <c r="F106" s="126"/>
      <c r="G106" s="126"/>
      <c r="H106" s="126"/>
      <c r="I106" s="126"/>
    </row>
    <row r="107" spans="1:9" x14ac:dyDescent="0.2">
      <c r="A107" s="144"/>
      <c r="B107" s="139"/>
      <c r="C107" s="126"/>
      <c r="D107" s="139"/>
      <c r="E107" s="126"/>
      <c r="F107" s="126"/>
      <c r="G107" s="126"/>
      <c r="H107" s="126"/>
      <c r="I107" s="126"/>
    </row>
    <row r="108" spans="1:9" x14ac:dyDescent="0.2">
      <c r="A108" s="157" t="s">
        <v>480</v>
      </c>
      <c r="B108" s="139"/>
      <c r="C108" s="126"/>
      <c r="D108" s="139"/>
      <c r="E108" s="126"/>
      <c r="F108" s="126"/>
      <c r="G108" s="126"/>
      <c r="H108" s="126"/>
      <c r="I108" s="160"/>
    </row>
    <row r="109" spans="1:9" x14ac:dyDescent="0.2">
      <c r="A109" s="144" t="s">
        <v>513</v>
      </c>
      <c r="B109" s="139">
        <v>28627.62314</v>
      </c>
      <c r="C109" s="126"/>
      <c r="D109" s="135">
        <v>13385</v>
      </c>
      <c r="E109" s="126"/>
      <c r="F109" s="126"/>
      <c r="G109" s="126"/>
      <c r="H109" s="126"/>
      <c r="I109" s="160"/>
    </row>
    <row r="110" spans="1:9" x14ac:dyDescent="0.2">
      <c r="A110" s="144" t="s">
        <v>479</v>
      </c>
      <c r="B110" s="139">
        <v>42979.657789999997</v>
      </c>
      <c r="C110" s="126"/>
      <c r="D110" s="135">
        <v>21294</v>
      </c>
      <c r="E110" s="126"/>
      <c r="F110" s="126"/>
      <c r="G110" s="126"/>
      <c r="H110" s="126"/>
      <c r="I110" s="126"/>
    </row>
    <row r="111" spans="1:9" x14ac:dyDescent="0.2">
      <c r="A111" s="144"/>
      <c r="B111" s="139"/>
      <c r="C111" s="126"/>
      <c r="D111" s="139"/>
      <c r="E111" s="126"/>
      <c r="F111" s="126"/>
      <c r="G111" s="126"/>
      <c r="H111" s="126"/>
      <c r="I111" s="126"/>
    </row>
    <row r="112" spans="1:9" x14ac:dyDescent="0.2">
      <c r="A112" s="157" t="s">
        <v>481</v>
      </c>
      <c r="B112" s="139"/>
      <c r="C112" s="126"/>
      <c r="D112" s="139"/>
      <c r="E112" s="126"/>
      <c r="F112" s="126"/>
      <c r="G112" s="126"/>
      <c r="H112" s="126"/>
      <c r="I112" s="126"/>
    </row>
    <row r="113" spans="1:9" x14ac:dyDescent="0.2">
      <c r="A113" s="144" t="s">
        <v>513</v>
      </c>
      <c r="B113" s="139">
        <v>1449</v>
      </c>
      <c r="C113" s="135"/>
      <c r="D113" s="135">
        <v>1567</v>
      </c>
      <c r="E113" s="126"/>
      <c r="F113" s="126"/>
      <c r="G113" s="126"/>
      <c r="H113" s="126"/>
      <c r="I113" s="126"/>
    </row>
    <row r="114" spans="1:9" x14ac:dyDescent="0.2">
      <c r="A114" s="144"/>
      <c r="B114" s="139"/>
      <c r="C114" s="135"/>
      <c r="D114" s="139"/>
      <c r="E114" s="157"/>
      <c r="F114" s="157"/>
      <c r="G114" s="157"/>
      <c r="H114" s="162"/>
      <c r="I114" s="126"/>
    </row>
    <row r="115" spans="1:9" x14ac:dyDescent="0.2">
      <c r="A115" s="157" t="s">
        <v>529</v>
      </c>
      <c r="B115" s="163"/>
      <c r="C115" s="143"/>
      <c r="D115" s="163"/>
      <c r="E115" s="157"/>
      <c r="F115" s="157"/>
      <c r="G115" s="157"/>
      <c r="H115" s="164"/>
      <c r="I115" s="124"/>
    </row>
    <row r="116" spans="1:9" x14ac:dyDescent="0.2">
      <c r="A116" s="144" t="s">
        <v>530</v>
      </c>
      <c r="B116" s="145">
        <v>1006.82362</v>
      </c>
      <c r="C116" s="135"/>
      <c r="D116" s="126">
        <v>2</v>
      </c>
      <c r="E116" s="157"/>
      <c r="F116" s="157"/>
      <c r="G116" s="157"/>
      <c r="H116" s="162"/>
      <c r="I116" s="126"/>
    </row>
    <row r="117" spans="1:9" x14ac:dyDescent="0.2">
      <c r="A117" s="144"/>
      <c r="B117" s="139"/>
      <c r="C117" s="135"/>
      <c r="D117" s="139"/>
      <c r="E117" s="157"/>
      <c r="F117" s="157"/>
      <c r="G117" s="157"/>
      <c r="H117" s="162"/>
      <c r="I117" s="126"/>
    </row>
    <row r="118" spans="1:9" x14ac:dyDescent="0.2">
      <c r="A118" s="157" t="s">
        <v>515</v>
      </c>
      <c r="B118" s="139"/>
      <c r="C118" s="135"/>
      <c r="D118" s="139"/>
      <c r="E118" s="157"/>
      <c r="F118" s="157"/>
      <c r="G118" s="157"/>
      <c r="H118" s="162"/>
      <c r="I118" s="126"/>
    </row>
    <row r="119" spans="1:9" x14ac:dyDescent="0.2">
      <c r="A119" s="144" t="s">
        <v>513</v>
      </c>
      <c r="B119" s="139">
        <v>38425.729310000002</v>
      </c>
      <c r="C119" s="135"/>
      <c r="D119" s="135">
        <v>22708</v>
      </c>
      <c r="E119" s="157"/>
      <c r="F119" s="157"/>
      <c r="G119" s="157"/>
      <c r="H119" s="162"/>
      <c r="I119" s="126"/>
    </row>
    <row r="120" spans="1:9" x14ac:dyDescent="0.2">
      <c r="A120" s="144" t="s">
        <v>479</v>
      </c>
      <c r="B120" s="139">
        <v>1965.45127</v>
      </c>
      <c r="C120" s="135"/>
      <c r="D120" s="139">
        <v>0</v>
      </c>
      <c r="E120" s="157"/>
      <c r="F120" s="157"/>
      <c r="G120" s="157"/>
      <c r="H120" s="162"/>
      <c r="I120" s="126"/>
    </row>
    <row r="121" spans="1:9" x14ac:dyDescent="0.2">
      <c r="A121" s="126"/>
      <c r="B121" s="126"/>
      <c r="C121" s="126"/>
      <c r="D121" s="126"/>
      <c r="E121" s="126"/>
      <c r="F121" s="129"/>
      <c r="G121" s="126"/>
      <c r="H121" s="129"/>
      <c r="I121" s="126"/>
    </row>
    <row r="122" spans="1:9" x14ac:dyDescent="0.2">
      <c r="A122" s="157" t="s">
        <v>516</v>
      </c>
      <c r="B122" s="139"/>
      <c r="C122" s="135"/>
      <c r="D122" s="139"/>
      <c r="E122" s="126"/>
      <c r="F122" s="126"/>
      <c r="G122" s="126"/>
      <c r="H122" s="126"/>
      <c r="I122" s="126"/>
    </row>
    <row r="123" spans="1:9" x14ac:dyDescent="0.2">
      <c r="A123" s="144" t="s">
        <v>513</v>
      </c>
      <c r="B123" s="139">
        <v>270.56481000000002</v>
      </c>
      <c r="C123" s="135"/>
      <c r="D123" s="139">
        <v>0</v>
      </c>
      <c r="E123" s="157"/>
      <c r="F123" s="157"/>
      <c r="G123" s="157"/>
      <c r="H123" s="162"/>
      <c r="I123" s="126"/>
    </row>
    <row r="124" spans="1:9" x14ac:dyDescent="0.2">
      <c r="A124" s="144" t="s">
        <v>479</v>
      </c>
      <c r="B124" s="139">
        <v>20.259450000000001</v>
      </c>
      <c r="C124" s="135"/>
      <c r="D124" s="139">
        <v>0</v>
      </c>
      <c r="E124" s="157"/>
      <c r="F124" s="157"/>
      <c r="G124" s="157"/>
      <c r="H124" s="162"/>
      <c r="I124" s="126"/>
    </row>
    <row r="125" spans="1:9" x14ac:dyDescent="0.2">
      <c r="A125" s="144"/>
      <c r="B125" s="139"/>
      <c r="C125" s="135"/>
      <c r="D125" s="139"/>
      <c r="E125" s="157"/>
      <c r="F125" s="157"/>
      <c r="G125" s="157"/>
      <c r="H125" s="162"/>
      <c r="I125" s="126"/>
    </row>
    <row r="126" spans="1:9" x14ac:dyDescent="0.2">
      <c r="A126" s="126"/>
      <c r="B126" s="126"/>
      <c r="C126" s="126"/>
      <c r="D126" s="126"/>
      <c r="E126" s="126"/>
      <c r="F126" s="129"/>
      <c r="G126" s="126"/>
      <c r="H126" s="129"/>
      <c r="I126" s="126"/>
    </row>
    <row r="127" spans="1:9" x14ac:dyDescent="0.2">
      <c r="A127" s="126"/>
      <c r="B127" s="372"/>
      <c r="C127" s="372"/>
      <c r="D127" s="372"/>
      <c r="E127" s="126"/>
      <c r="F127" s="126"/>
      <c r="G127" s="126"/>
      <c r="H127" s="126"/>
      <c r="I127" s="126"/>
    </row>
    <row r="128" spans="1:9" ht="13.5" thickBot="1" x14ac:dyDescent="0.25">
      <c r="A128" s="154" t="s">
        <v>511</v>
      </c>
      <c r="B128" s="155" t="s">
        <v>565</v>
      </c>
      <c r="C128" s="156"/>
      <c r="D128" s="155" t="s">
        <v>566</v>
      </c>
      <c r="E128" s="126"/>
      <c r="F128" s="135"/>
      <c r="G128" s="126"/>
      <c r="H128" s="135"/>
      <c r="I128" s="126"/>
    </row>
    <row r="129" spans="1:9" x14ac:dyDescent="0.2">
      <c r="A129" s="126"/>
      <c r="B129" s="126"/>
      <c r="C129" s="126"/>
      <c r="D129" s="126"/>
      <c r="E129" s="126"/>
      <c r="F129" s="150"/>
      <c r="G129" s="126"/>
      <c r="H129" s="150"/>
      <c r="I129" s="126"/>
    </row>
    <row r="130" spans="1:9" x14ac:dyDescent="0.2">
      <c r="A130" s="157" t="s">
        <v>517</v>
      </c>
      <c r="B130" s="126"/>
      <c r="C130" s="126"/>
      <c r="D130" s="126"/>
      <c r="E130" s="126"/>
      <c r="F130" s="126"/>
      <c r="G130" s="126"/>
      <c r="H130" s="126"/>
      <c r="I130" s="126"/>
    </row>
    <row r="131" spans="1:9" x14ac:dyDescent="0.2">
      <c r="A131" s="144" t="s">
        <v>513</v>
      </c>
      <c r="B131" s="139">
        <v>9931.1978999999992</v>
      </c>
      <c r="C131" s="126"/>
      <c r="D131" s="139">
        <v>7981</v>
      </c>
      <c r="E131" s="126"/>
      <c r="F131" s="126"/>
      <c r="G131" s="160"/>
      <c r="H131" s="126"/>
      <c r="I131" s="134"/>
    </row>
    <row r="132" spans="1:9" x14ac:dyDescent="0.2">
      <c r="A132" s="144" t="s">
        <v>479</v>
      </c>
      <c r="B132" s="139">
        <v>1766.2121100000002</v>
      </c>
      <c r="C132" s="126"/>
      <c r="D132" s="139">
        <v>1881</v>
      </c>
      <c r="E132" s="126"/>
      <c r="F132" s="135"/>
      <c r="G132" s="126"/>
      <c r="H132" s="135"/>
      <c r="I132" s="134"/>
    </row>
    <row r="133" spans="1:9" x14ac:dyDescent="0.2">
      <c r="A133" s="126"/>
      <c r="B133" s="139"/>
      <c r="C133" s="126"/>
      <c r="D133" s="139"/>
      <c r="E133" s="126"/>
      <c r="F133" s="126"/>
      <c r="G133" s="126"/>
      <c r="H133" s="126"/>
      <c r="I133" s="126"/>
    </row>
    <row r="134" spans="1:9" x14ac:dyDescent="0.2">
      <c r="A134" s="157" t="s">
        <v>482</v>
      </c>
      <c r="B134" s="139"/>
      <c r="C134" s="126"/>
      <c r="D134" s="139"/>
      <c r="E134" s="126"/>
      <c r="F134" s="126"/>
      <c r="G134" s="126"/>
      <c r="H134" s="126"/>
      <c r="I134" s="126"/>
    </row>
    <row r="135" spans="1:9" x14ac:dyDescent="0.2">
      <c r="A135" s="144" t="s">
        <v>513</v>
      </c>
      <c r="B135" s="139">
        <v>0</v>
      </c>
      <c r="C135" s="126"/>
      <c r="D135" s="139">
        <v>0</v>
      </c>
      <c r="E135" s="126"/>
      <c r="F135" s="135"/>
      <c r="G135" s="126"/>
      <c r="H135" s="150"/>
      <c r="I135" s="126"/>
    </row>
    <row r="136" spans="1:9" x14ac:dyDescent="0.2">
      <c r="A136" s="144" t="s">
        <v>479</v>
      </c>
      <c r="B136" s="139">
        <v>42979.657789999997</v>
      </c>
      <c r="C136" s="126"/>
      <c r="D136" s="139">
        <v>21294</v>
      </c>
      <c r="E136" s="126"/>
      <c r="F136" s="135"/>
      <c r="G136" s="126"/>
      <c r="H136" s="150"/>
      <c r="I136" s="126"/>
    </row>
    <row r="137" spans="1:9" x14ac:dyDescent="0.2">
      <c r="A137" s="144"/>
      <c r="B137" s="139"/>
      <c r="C137" s="126"/>
      <c r="D137" s="139"/>
      <c r="E137" s="126"/>
      <c r="F137" s="150"/>
      <c r="G137" s="126"/>
      <c r="H137" s="135"/>
      <c r="I137" s="126"/>
    </row>
    <row r="138" spans="1:9" x14ac:dyDescent="0.2">
      <c r="A138" s="157" t="s">
        <v>518</v>
      </c>
      <c r="B138" s="139"/>
      <c r="C138" s="126"/>
      <c r="D138" s="139"/>
      <c r="E138" s="126"/>
      <c r="F138" s="150"/>
      <c r="G138" s="126"/>
      <c r="H138" s="135"/>
      <c r="I138" s="126"/>
    </row>
    <row r="139" spans="1:9" x14ac:dyDescent="0.2">
      <c r="A139" s="144" t="s">
        <v>513</v>
      </c>
      <c r="B139" s="139">
        <v>695.77202999999997</v>
      </c>
      <c r="C139" s="126"/>
      <c r="D139" s="139">
        <v>321</v>
      </c>
      <c r="E139" s="126"/>
      <c r="F139" s="150"/>
      <c r="G139" s="126"/>
      <c r="H139" s="135"/>
      <c r="I139" s="126"/>
    </row>
    <row r="140" spans="1:9" x14ac:dyDescent="0.2">
      <c r="A140" s="144"/>
      <c r="B140" s="139"/>
      <c r="C140" s="126"/>
      <c r="D140" s="139"/>
      <c r="E140" s="126"/>
      <c r="F140" s="150"/>
      <c r="G140" s="126"/>
      <c r="H140" s="135"/>
      <c r="I140" s="126"/>
    </row>
    <row r="141" spans="1:9" x14ac:dyDescent="0.2">
      <c r="A141" s="157" t="s">
        <v>483</v>
      </c>
      <c r="B141" s="139"/>
      <c r="C141" s="126"/>
      <c r="D141" s="139"/>
      <c r="E141" s="126"/>
      <c r="F141" s="126"/>
      <c r="G141" s="126"/>
      <c r="H141" s="126"/>
      <c r="I141" s="126"/>
    </row>
    <row r="142" spans="1:9" x14ac:dyDescent="0.2">
      <c r="A142" s="144" t="s">
        <v>513</v>
      </c>
      <c r="B142" s="139">
        <v>7238.4113799999996</v>
      </c>
      <c r="C142" s="126"/>
      <c r="D142" s="139">
        <v>10041</v>
      </c>
      <c r="E142" s="126"/>
      <c r="F142" s="126"/>
      <c r="G142" s="160"/>
      <c r="H142" s="126"/>
      <c r="I142" s="126"/>
    </row>
    <row r="143" spans="1:9" x14ac:dyDescent="0.2">
      <c r="A143" s="144"/>
      <c r="B143" s="139"/>
      <c r="C143" s="126"/>
      <c r="D143" s="139"/>
      <c r="E143" s="126"/>
      <c r="F143" s="139"/>
      <c r="G143" s="126"/>
      <c r="H143" s="150"/>
      <c r="I143" s="126"/>
    </row>
    <row r="144" spans="1:9" x14ac:dyDescent="0.2">
      <c r="A144" s="157" t="s">
        <v>484</v>
      </c>
      <c r="B144" s="139"/>
      <c r="C144" s="126"/>
      <c r="D144" s="139"/>
      <c r="E144" s="126"/>
      <c r="F144" s="126"/>
      <c r="G144" s="126"/>
      <c r="H144" s="126"/>
      <c r="I144" s="126"/>
    </row>
    <row r="145" spans="1:9" x14ac:dyDescent="0.2">
      <c r="A145" s="144" t="s">
        <v>513</v>
      </c>
      <c r="B145" s="139">
        <v>24175</v>
      </c>
      <c r="C145" s="126"/>
      <c r="D145" s="139">
        <v>7225</v>
      </c>
      <c r="E145" s="126"/>
      <c r="F145" s="126"/>
      <c r="G145" s="126"/>
      <c r="H145" s="126"/>
      <c r="I145" s="134"/>
    </row>
    <row r="146" spans="1:9" x14ac:dyDescent="0.2">
      <c r="A146" s="144"/>
      <c r="B146" s="139"/>
      <c r="C146" s="126"/>
      <c r="D146" s="139"/>
      <c r="E146" s="126"/>
      <c r="F146" s="126"/>
      <c r="G146" s="126"/>
      <c r="H146" s="126"/>
      <c r="I146" s="126"/>
    </row>
    <row r="147" spans="1:9" x14ac:dyDescent="0.2">
      <c r="A147" s="157" t="s">
        <v>485</v>
      </c>
      <c r="B147" s="139"/>
      <c r="C147" s="126"/>
      <c r="D147" s="139"/>
      <c r="E147" s="126"/>
      <c r="F147" s="126"/>
      <c r="G147" s="126"/>
      <c r="H147" s="126"/>
      <c r="I147" s="126"/>
    </row>
    <row r="148" spans="1:9" x14ac:dyDescent="0.2">
      <c r="A148" s="144" t="s">
        <v>513</v>
      </c>
      <c r="B148" s="139">
        <v>19982.970739999997</v>
      </c>
      <c r="C148" s="126"/>
      <c r="D148" s="139">
        <v>10395</v>
      </c>
      <c r="E148" s="126"/>
      <c r="F148" s="126"/>
      <c r="G148" s="126"/>
      <c r="H148" s="126"/>
      <c r="I148" s="126"/>
    </row>
    <row r="149" spans="1:9" x14ac:dyDescent="0.2">
      <c r="A149" s="144" t="s">
        <v>479</v>
      </c>
      <c r="B149" s="139">
        <v>4605.6059500000001</v>
      </c>
      <c r="C149" s="126"/>
      <c r="D149" s="139">
        <v>5184</v>
      </c>
      <c r="E149" s="126"/>
      <c r="F149" s="126"/>
      <c r="G149" s="126"/>
      <c r="H149" s="126"/>
      <c r="I149" s="126"/>
    </row>
    <row r="150" spans="1:9" x14ac:dyDescent="0.2">
      <c r="A150" s="144"/>
      <c r="B150" s="139"/>
      <c r="C150" s="126"/>
      <c r="D150" s="139"/>
      <c r="E150" s="126"/>
      <c r="F150" s="126"/>
      <c r="G150" s="126"/>
      <c r="H150" s="126"/>
      <c r="I150" s="126"/>
    </row>
    <row r="151" spans="1:9" x14ac:dyDescent="0.2">
      <c r="A151" s="157" t="s">
        <v>567</v>
      </c>
      <c r="B151" s="139"/>
      <c r="C151" s="126"/>
      <c r="D151" s="139"/>
      <c r="E151" s="126"/>
      <c r="F151" s="126"/>
      <c r="G151" s="126"/>
      <c r="H151" s="126"/>
      <c r="I151" s="126"/>
    </row>
    <row r="152" spans="1:9" x14ac:dyDescent="0.2">
      <c r="A152" s="144" t="s">
        <v>513</v>
      </c>
      <c r="B152" s="139">
        <v>70</v>
      </c>
      <c r="C152" s="126"/>
      <c r="D152" s="139">
        <v>32</v>
      </c>
      <c r="E152" s="126"/>
      <c r="F152" s="126"/>
      <c r="G152" s="126"/>
      <c r="H152" s="126"/>
      <c r="I152" s="126"/>
    </row>
    <row r="153" spans="1:9" x14ac:dyDescent="0.2">
      <c r="A153" s="144"/>
      <c r="B153" s="139"/>
      <c r="C153" s="126"/>
      <c r="D153" s="139"/>
      <c r="E153" s="126"/>
      <c r="F153" s="126"/>
      <c r="G153" s="126"/>
      <c r="H153" s="126"/>
      <c r="I153" s="126"/>
    </row>
    <row r="154" spans="1:9" x14ac:dyDescent="0.2">
      <c r="A154" s="157" t="s">
        <v>519</v>
      </c>
      <c r="B154" s="139"/>
      <c r="C154" s="126"/>
      <c r="D154" s="139"/>
      <c r="E154" s="126"/>
      <c r="F154" s="126"/>
      <c r="G154" s="126"/>
      <c r="H154" s="126"/>
      <c r="I154" s="126"/>
    </row>
    <row r="155" spans="1:9" x14ac:dyDescent="0.2">
      <c r="A155" s="144" t="s">
        <v>513</v>
      </c>
      <c r="B155" s="139">
        <v>23013.787</v>
      </c>
      <c r="C155" s="126"/>
      <c r="D155" s="139">
        <v>5012</v>
      </c>
      <c r="E155" s="126"/>
      <c r="F155" s="126"/>
      <c r="G155" s="126"/>
      <c r="H155" s="126"/>
      <c r="I155" s="126"/>
    </row>
    <row r="156" spans="1:9" x14ac:dyDescent="0.2">
      <c r="A156" s="144"/>
      <c r="B156" s="139"/>
      <c r="C156" s="126"/>
      <c r="D156" s="139"/>
      <c r="E156" s="126"/>
      <c r="F156" s="126"/>
      <c r="G156" s="126"/>
      <c r="H156" s="126"/>
      <c r="I156" s="126"/>
    </row>
    <row r="157" spans="1:9" x14ac:dyDescent="0.2">
      <c r="A157" s="126"/>
      <c r="B157" s="126"/>
      <c r="C157" s="126"/>
      <c r="D157" s="135"/>
      <c r="E157" s="126"/>
      <c r="F157" s="126"/>
      <c r="G157" s="126"/>
      <c r="H157" s="126"/>
      <c r="I157" s="126"/>
    </row>
    <row r="158" spans="1:9" x14ac:dyDescent="0.2">
      <c r="A158" s="128" t="s">
        <v>568</v>
      </c>
      <c r="B158" s="126"/>
      <c r="C158" s="126"/>
      <c r="D158" s="126"/>
      <c r="E158" s="126"/>
      <c r="F158" s="126"/>
      <c r="G158" s="126"/>
      <c r="H158" s="126"/>
      <c r="I158" s="126"/>
    </row>
    <row r="159" spans="1:9" ht="30.75" customHeight="1" x14ac:dyDescent="0.2">
      <c r="A159" s="366" t="s">
        <v>573</v>
      </c>
      <c r="B159" s="366"/>
      <c r="C159" s="366"/>
      <c r="D159" s="366"/>
      <c r="E159" s="126"/>
      <c r="F159" s="126"/>
      <c r="G159" s="126"/>
      <c r="H159" s="126"/>
      <c r="I159" s="126"/>
    </row>
    <row r="160" spans="1:9" ht="10.5" customHeight="1" x14ac:dyDescent="0.2">
      <c r="A160" s="366"/>
      <c r="B160" s="366"/>
      <c r="C160" s="366"/>
      <c r="D160" s="366"/>
      <c r="E160" s="167"/>
      <c r="F160" s="167"/>
      <c r="G160" s="167"/>
      <c r="H160" s="167"/>
      <c r="I160" s="167"/>
    </row>
    <row r="161" spans="1:4" ht="20.25" customHeight="1" x14ac:dyDescent="0.2">
      <c r="A161" s="368" t="s">
        <v>574</v>
      </c>
      <c r="B161" s="368"/>
      <c r="C161" s="368"/>
      <c r="D161" s="368"/>
    </row>
    <row r="162" spans="1:4" ht="21" customHeight="1" x14ac:dyDescent="0.2">
      <c r="A162" s="368"/>
      <c r="B162" s="368"/>
      <c r="C162" s="368"/>
      <c r="D162" s="368"/>
    </row>
    <row r="163" spans="1:4" x14ac:dyDescent="0.2">
      <c r="A163" s="368" t="s">
        <v>569</v>
      </c>
      <c r="B163" s="368"/>
      <c r="C163" s="368"/>
      <c r="D163" s="368"/>
    </row>
    <row r="164" spans="1:4" x14ac:dyDescent="0.2">
      <c r="A164" s="368"/>
      <c r="B164" s="368"/>
      <c r="C164" s="368"/>
      <c r="D164" s="368"/>
    </row>
    <row r="165" spans="1:4" x14ac:dyDescent="0.2">
      <c r="A165" s="168"/>
      <c r="B165" s="169"/>
      <c r="C165" s="169"/>
      <c r="D165" s="169"/>
    </row>
    <row r="166" spans="1:4" x14ac:dyDescent="0.2">
      <c r="A166" s="168"/>
      <c r="B166" s="169"/>
      <c r="C166" s="169"/>
      <c r="D166" s="169"/>
    </row>
    <row r="167" spans="1:4" x14ac:dyDescent="0.2">
      <c r="A167" s="170"/>
      <c r="B167" s="171"/>
      <c r="C167" s="171"/>
      <c r="D167" s="171"/>
    </row>
  </sheetData>
  <mergeCells count="20">
    <mergeCell ref="A161:D162"/>
    <mergeCell ref="A163:D164"/>
    <mergeCell ref="A65:A66"/>
    <mergeCell ref="A49:I49"/>
    <mergeCell ref="A52:A53"/>
    <mergeCell ref="A59:I59"/>
    <mergeCell ref="A60:I60"/>
    <mergeCell ref="A63:I63"/>
    <mergeCell ref="A91:I91"/>
    <mergeCell ref="B98:D98"/>
    <mergeCell ref="B127:D127"/>
    <mergeCell ref="A94:I94"/>
    <mergeCell ref="A159:D160"/>
    <mergeCell ref="A9:I9"/>
    <mergeCell ref="A10:I10"/>
    <mergeCell ref="A47:I47"/>
    <mergeCell ref="A13:I13"/>
    <mergeCell ref="A14:I14"/>
    <mergeCell ref="A17:I17"/>
    <mergeCell ref="A45:I4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A013944B7EE40A95B1C8C541A93BE" ma:contentTypeVersion="20" ma:contentTypeDescription="Create a new document." ma:contentTypeScope="" ma:versionID="fc2ba77f3ced9be2ec9b7a02b8c85dca">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0dc3a2bb44a8126e952a9cdd20174f9d"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schemas.microsoft.com/office/infopath/2007/PartnerControls"/>
    <ds:schemaRef ds:uri="ff7022f0-7135-4745-88ac-b0711da4c21f"/>
    <ds:schemaRef ds:uri="aa2aacec-9352-4d97-80ca-94620611eeb8"/>
  </ds:schemaRefs>
</ds:datastoreItem>
</file>

<file path=customXml/itemProps3.xml><?xml version="1.0" encoding="utf-8"?>
<ds:datastoreItem xmlns:ds="http://schemas.openxmlformats.org/officeDocument/2006/customXml" ds:itemID="{4101681B-901E-4C07-BAAB-D0FD26C1F7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Manager/>
  <Company>HANFA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Mijo Jozić</dc:creator>
  <cp:keywords/>
  <dc:description/>
  <cp:lastModifiedBy>Klara Kolarić Hazler</cp:lastModifiedBy>
  <cp:revision/>
  <dcterms:created xsi:type="dcterms:W3CDTF">2008-10-17T11:51:54Z</dcterms:created>
  <dcterms:modified xsi:type="dcterms:W3CDTF">2026-02-26T07:57:28Z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