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Nadzorni odbor KDD/2025/NO 21 (30072025 II kvartal)/BURZA/HANFA final/KDD/hrvatski/"/>
    </mc:Choice>
  </mc:AlternateContent>
  <xr:revisionPtr revIDLastSave="6" documentId="13_ncr:1_{E4A23F74-CAD5-47AD-8652-A3EEF9AC256E}" xr6:coauthVersionLast="47" xr6:coauthVersionMax="47" xr10:uidLastSave="{9EFA0C73-FE1F-4A0F-8857-CC96D2381ED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podaci'!$A$2:$J$61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9" i="24" l="1"/>
  <c r="B59" i="24" l="1"/>
  <c r="D59" i="24" l="1"/>
  <c r="V57" i="22" l="1"/>
  <c r="U57" i="22"/>
  <c r="I59" i="18" l="1"/>
  <c r="I131" i="18"/>
  <c r="I43" i="18"/>
  <c r="U19" i="22" l="1"/>
  <c r="D89" i="24"/>
  <c r="D61" i="24"/>
  <c r="B61" i="24"/>
  <c r="D44" i="24"/>
  <c r="B44" i="24"/>
  <c r="D32" i="24"/>
  <c r="B30" i="24"/>
  <c r="B32" i="24" s="1"/>
  <c r="D26" i="24"/>
  <c r="B26" i="24"/>
  <c r="I89" i="26"/>
  <c r="H89" i="26"/>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<sst xmlns="http://schemas.openxmlformats.org/spreadsheetml/2006/main" count="673" uniqueCount="565">
  <si>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</si>
  <si>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</si>
  <si>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</si>
  <si>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</si>
  <si>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</si>
  <si>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</si>
  <si>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</si>
  <si>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</si>
  <si>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</si>
  <si>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</si>
  <si>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</si>
  <si>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</si>
  <si>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</si>
  <si>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</si>
  <si>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</si>
  <si>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</si>
  <si>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</si>
  <si>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</si>
  <si>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</si>
  <si>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</si>
  <si>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</si>
  <si>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</si>
  <si>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</si>
  <si>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</si>
  <si>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</si>
  <si>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</si>
  <si>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</si>
  <si>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</si>
  <si>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</si>
  <si>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</si>
  <si>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</si>
  <si>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</si>
  <si>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</si>
  <si>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</si>
  <si>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</si>
  <si>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</si>
  <si>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</si>
  <si>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</si>
  <si>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</si>
  <si>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</si>
  <si>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</si>
  <si>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</si>
  <si>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</si>
  <si>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</si>
  <si>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</si>
  <si>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</si>
  <si>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</si>
  <si>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</si>
  <si>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</si>
  <si>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</si>
  <si>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</si>
  <si>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</si>
  <si>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</si>
  <si>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</si>
  <si>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</si>
  <si>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</si>
  <si>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</si>
  <si>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</si>
  <si>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</si>
  <si>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</si>
  <si>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</si>
  <si>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</si>
  <si>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</si>
  <si>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</si>
  <si>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</si>
  <si>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</si>
  <si>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</si>
  <si>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</si>
  <si>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</si>
  <si>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</si>
  <si>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</si>
  <si>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</si>
  <si>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</si>
  <si>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</si>
  <si>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</si>
  <si>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</si>
  <si>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</si>
  <si>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</si>
  <si>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</si>
  <si>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</si>
  <si>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</si>
  <si>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</si>
  <si>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</si>
  <si>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</si>
  <si>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</si>
  <si>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</si>
  <si>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</si>
  <si>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</si>
  <si>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</si>
  <si>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</si>
  <si>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</si>
  <si>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</si>
  <si>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</si>
  <si>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</si>
  <si>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</si>
  <si>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</si>
  <si>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</si>
  <si>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</si>
  <si>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</si>
  <si>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</si>
  <si>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</si>
  <si>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</si>
  <si>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</si>
  <si>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</si>
  <si>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</si>
  <si>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</si>
  <si>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</si>
  <si>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</si>
  <si>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</si>
  <si>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</si>
  <si>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</si>
  <si>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</si>
  <si>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</si>
  <si>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</si>
  <si>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</si>
  <si>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</si>
  <si>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</si>
  <si>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</si>
  <si>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</si>
  <si>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</si>
  <si>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</si>
  <si>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</si>
  <si>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</si>
  <si>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</si>
  <si>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</si>
  <si>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</si>
  <si>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</si>
  <si>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</si>
  <si>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</si>
  <si>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</si>
  <si>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</si>
  <si>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</si>
  <si>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</si>
  <si>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</si>
  <si>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</si>
  <si>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</si>
  <si>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</si>
  <si>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</si>
  <si>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</si>
  <si>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</si>
  <si>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</si>
  <si>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</si>
  <si>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</si>
  <si>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</si>
  <si>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</si>
  <si>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</si>
  <si>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</si>
  <si>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</si>
  <si>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</si>
  <si>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</si>
  <si>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</si>
  <si>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</si>
  <si>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</si>
  <si>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</si>
  <si>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</si>
  <si>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</si>
  <si>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</si>
  <si>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</si>
  <si>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</si>
  <si>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</si>
  <si>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</si>
  <si>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</si>
  <si>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</si>
  <si>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</si>
  <si>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</si>
  <si>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</si>
  <si>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</si>
  <si>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</si>
  <si>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</si>
  <si>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</si>
  <si>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</si>
  <si>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</si>
  <si>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</si>
  <si>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</si>
  <si>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</si>
  <si>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</si>
  <si>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</si>
  <si>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</si>
  <si>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</si>
  <si>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</si>
  <si>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</si>
  <si>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</si>
  <si>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</si>
  <si>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</si>
  <si>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</si>
  <si>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</si>
  <si>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</si>
  <si>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</si>
  <si>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</si>
  <si>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</si>
  <si>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</si>
  <si>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</si>
  <si>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</si>
  <si>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</si>
  <si>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</si>
  <si>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</si>
  <si>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</si>
  <si>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</si>
  <si>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</si>
  <si>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</si>
  <si>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</si>
  <si>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</si>
  <si>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</si>
  <si>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</si>
  <si>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</si>
  <si>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</si>
  <si>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</si>
  <si>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</si>
  <si>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</si>
  <si>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</si>
  <si>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</si>
  <si>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</si>
  <si>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</si>
  <si>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</si>
  <si>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</si>
  <si>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</si>
  <si>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</si>
  <si>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</si>
  <si>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</si>
  <si>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</si>
  <si>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</si>
  <si>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</si>
  <si>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</si>
  <si>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</si>
  <si>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</si>
  <si>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</si>
  <si>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</si>
  <si>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</si>
  <si>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</si>
  <si>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</si>
  <si>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</si>
  <si>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</si>
  <si>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</si>
  <si>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</si>
  <si>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</si>
  <si>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</si>
  <si>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</si>
  <si>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</si>
  <si>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</si>
  <si>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</si>
  <si>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</si>
  <si>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</si>
  <si>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</si>
  <si>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</si>
  <si>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</si>
  <si>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</si>
  <si>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</si>
  <si>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</si>
  <si>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</si>
  <si>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</si>
  <si>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</si>
  <si>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</si>
  <si>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</si>
  <si>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</si>
  <si>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</si>
  <si>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</si>
  <si>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</si>
  <si>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</si>
  <si>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</si>
  <si>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</si>
  <si>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</si>
  <si>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</si>
  <si>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</si>
  <si>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</si>
  <si>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</si>
  <si>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</si>
  <si>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</si>
  <si>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</si>
  <si>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</si>
  <si>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</si>
  <si>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</si>
  <si>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</si>
  <si>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</si>
  <si>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</si>
  <si>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</si>
  <si>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</si>
  <si>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</si>
  <si>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</si>
  <si>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</si>
  <si>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</si>
  <si>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</si>
  <si>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</si>
  <si>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</si>
  <si>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</si>
  <si>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</si>
  <si>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</si>
  <si>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</si>
  <si>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</si>
  <si>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</si>
  <si>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</si>
  <si>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</si>
  <si>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</si>
  <si>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</si>
  <si>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</si>
  <si>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</si>
  <si>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</si>
  <si>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</si>
  <si>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</si>
  <si>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</si>
  <si>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</si>
  <si>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</si>
  <si>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</si>
  <si>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</si>
  <si>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</si>
  <si>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</si>
  <si>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</si>
  <si>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</si>
  <si>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</si>
  <si>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</si>
  <si>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</si>
  <si>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</si>
  <si>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</si>
  <si>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</si>
  <si>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</si>
  <si>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</si>
  <si>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</si>
  <si>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</si>
  <si>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</si>
  <si>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</si>
  <si>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</si>
  <si>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</si>
  <si>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</si>
  <si>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</si>
  <si>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</si>
  <si>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</si>
  <si>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</si>
  <si>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</si>
  <si>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</si>
  <si>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</si>
  <si>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</si>
  <si>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</si>
  <si>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</si>
  <si>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</si>
  <si>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</si>
  <si>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</si>
  <si>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</si>
  <si>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</si>
  <si>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</si>
  <si>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</si>
  <si>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</si>
  <si>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</si>
  <si>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</si>
  <si>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</si>
  <si>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</si>
  <si>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</si>
  <si>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</si>
  <si>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</si>
  <si>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</si>
  <si>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</si>
  <si>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</si>
  <si>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</si>
  <si>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</si>
  <si>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</si>
  <si>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</si>
  <si>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</si>
  <si>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</si>
  <si>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</si>
  <si>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</si>
  <si>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</si>
  <si>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</si>
  <si>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</si>
  <si>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</si>
  <si>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</si>
  <si>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</si>
  <si>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</si>
  <si>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</si>
  <si>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</si>
  <si>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</si>
  <si>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</si>
  <si>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</si>
  <si>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</si>
  <si>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</si>
  <si>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</si>
  <si>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</si>
  <si>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</si>
  <si>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</si>
  <si>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</si>
  <si>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</si>
  <si>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</si>
  <si>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</si>
  <si>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</si>
  <si>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</si>
  <si>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</si>
  <si>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</si>
  <si>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</si>
  <si>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</si>
  <si>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</si>
  <si>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</si>
  <si>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</si>
  <si>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</si>
  <si>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</si>
  <si>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</si>
  <si>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</si>
  <si>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</si>
  <si>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</si>
  <si>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</si>
  <si>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</si>
  <si>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</si>
  <si>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</si>
  <si>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</si>
  <si>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</si>
  <si>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</si>
  <si>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</si>
  <si>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</si>
  <si>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</si>
  <si>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</si>
  <si>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</si>
  <si>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</si>
  <si>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</si>
  <si>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</si>
  <si>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</si>
  <si>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</si>
  <si>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</si>
  <si>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</si>
  <si>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</si>
  <si>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</si>
  <si>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</si>
  <si>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</si>
  <si>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</si>
  <si>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</si>
  <si>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</si>
  <si>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</si>
  <si>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</si>
  <si>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</si>
  <si>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</si>
  <si>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</si>
  <si>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</si>
  <si>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</si>
  <si>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</si>
  <si>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</si>
  <si>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</si>
  <si>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</si>
  <si>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</si>
  <si>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</si>
  <si>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</si>
  <si>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</si>
  <si>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</si>
  <si>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</si>
  <si>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</si>
  <si>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</si>
  <si>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</si>
  <si>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</si>
  <si>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</si>
  <si>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</si>
  <si>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</si>
  <si>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</si>
  <si>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</si>
  <si>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03282635</t>
  </si>
  <si>
    <t>HR</t>
  </si>
  <si>
    <t>080040936</t>
  </si>
  <si>
    <t>45050126417</t>
  </si>
  <si>
    <t>74780000H0SHMRAW0I15</t>
  </si>
  <si>
    <t>501</t>
  </si>
  <si>
    <t>KONČAR d.d.</t>
  </si>
  <si>
    <t>Zagreb</t>
  </si>
  <si>
    <t>Fallerovo šetalište 22</t>
  </si>
  <si>
    <t>koncar.finance@koncar.hr</t>
  </si>
  <si>
    <t>www.koncar.hr</t>
  </si>
  <si>
    <t>Ivana Mršić</t>
  </si>
  <si>
    <t>013655160</t>
  </si>
  <si>
    <t>ivana.mrsic@koncar.hr</t>
  </si>
  <si>
    <t>stanje na dan 30.06.2025</t>
  </si>
  <si>
    <t>Obveznik:KONČAR d.d.</t>
  </si>
  <si>
    <t>u razdoblju 01.01.2025. do 30.06.2025.</t>
  </si>
  <si>
    <t>Obveznik: KONČAR d.d.</t>
  </si>
  <si>
    <t>u razdoblju 01.01.2025 do 30.06.2025</t>
  </si>
  <si>
    <t>BILJEŠKE UZ FINANCIJSKE IZVJEŠTAJE - TFI</t>
  </si>
  <si>
    <t>Naziv izdavatelja: KONČAR d.d.</t>
  </si>
  <si>
    <t>OIB:45050126417</t>
  </si>
  <si>
    <t>Izvještajno razdoblje: 1.1.2025.-30.6.2025.</t>
  </si>
  <si>
    <r>
      <rPr>
        <b/>
        <sz val="9.5"/>
        <rFont val="Verdana"/>
        <family val="2"/>
        <charset val="238"/>
      </rPr>
      <t>1. 	Opće informacije o društvu</t>
    </r>
    <r>
      <rPr>
        <sz val="9.5"/>
        <rFont val="Verdana"/>
        <family val="2"/>
        <charset val="238"/>
      </rPr>
      <t xml:space="preserve">
KONČAR d.d. (OIB:45050126417), Zagreb, Fallerovo šetalište 22, ("Društvo") je Matica Grupe KONČAR. U svojstvu matice Društvo sastavlja i konsolidirane izvještaje koji se odvojeno prezentiraju. Ovi nekonsolidirani financijski izvještaji Društva predstavljaju financijske izvještaje društva kao posebnog entiteta. Društvo se bavi upravljanjem ovisnim i pridruženim društvima u svom vlasništvu.
Društvo je tijekom 2024. godine prošlo kroz statusne promjene u kojima je pripojilo četiri društva. Pripajanja su se odvijala kako slijedi:
 * 1. srpnja 2024. godine provedeno je pripajanje povezanih društava KONČAR - Inženjering d.o.o. za proizvodnju i usluge i KONČAR – Energetika i usluge d.o.o. za usluge;
 * 11. studenog 2024. godine pripojeno je društvo KONČAR – Ulaganja d.o.o. za poslovne usluge;
 * 31. prosinca 2024. godine pripojeno je društvo Napredna energetska rješenja d.o.o. za ulaganje.
Značajnije razlike u financijskim izvještajima, usporedivo s istim razdobljem 2024. godine, rezultat su navedene statusne promjene.</t>
    </r>
  </si>
  <si>
    <t>2. 	Značajne računovodstvene politike</t>
  </si>
  <si>
    <t>U pripremi financijskih izvještaja, uprava je koristila prosudbe i procjene koje utječu na primjenu računovodstvenih politika i evidentirane iznose imovine i obveze, prihoda i rashoda. Proizašle računovodstvene procjene su, po definiciji, u rijetkim slučajevima izjednačene sa stvarnim rezultatima. Ključne računovodstvene procjene su iste kao one opisane u posljednjem godišnjem financijskom izvješću. Računovodstvene politike primijenjene u ovim godišnjim financijskim izvještajima jednake su onima primijenjenima u financijskim izvještajima Društva na dan i za godinu koja je završila 31. prosinca 2024. godine.</t>
  </si>
  <si>
    <t>Sezonski utjecaj</t>
  </si>
  <si>
    <t>Društvo nije izloženo značajnim sezonskim ili cikličkim promjenama u svom poslovanju.</t>
  </si>
  <si>
    <t xml:space="preserve">3. Prihodi od prodaje </t>
  </si>
  <si>
    <t>EUR</t>
  </si>
  <si>
    <t>Prihod od dividendi /i/</t>
  </si>
  <si>
    <t>Prihod iz ugovora s kupcima /ii/</t>
  </si>
  <si>
    <t>/i/ Prihod od dividendi</t>
  </si>
  <si>
    <t>Prihod od dividendi – ovisna društva</t>
  </si>
  <si>
    <t xml:space="preserve">Prihod od dividendi – pridružena društva </t>
  </si>
  <si>
    <t>/ii/ Prihod iz ugovora s kupcima</t>
  </si>
  <si>
    <t>Vrsta usluge</t>
  </si>
  <si>
    <t>Prihod od naknade za brand (naknada za korištenje imena tvrtke, robnog i uslužnog žiga) zajedničkih marketinških aktivnosti</t>
  </si>
  <si>
    <t>Prihod u segmentu Proizvodnje električne energije</t>
  </si>
  <si>
    <t>Prihod u segmentu Prijenosa i distribucije električne energije</t>
  </si>
  <si>
    <t>Prihod u segmentu Urbane mobilnosti i infrastrukture</t>
  </si>
  <si>
    <t>Prihod od gospodarenja i upravljanja nekretninama</t>
  </si>
  <si>
    <t>Prihod od ostalih naknada</t>
  </si>
  <si>
    <t>Ukupni prihodi iz ugovora s kupcima</t>
  </si>
  <si>
    <r>
      <t xml:space="preserve">4. </t>
    </r>
    <r>
      <rPr>
        <b/>
        <sz val="9.5"/>
        <color rgb="FF000000"/>
        <rFont val="Verdana"/>
        <family val="2"/>
        <charset val="238"/>
      </rPr>
      <t xml:space="preserve">Ostali </t>
    </r>
    <r>
      <rPr>
        <b/>
        <sz val="9.5"/>
        <rFont val="Verdana"/>
        <family val="2"/>
        <charset val="238"/>
      </rPr>
      <t>prihodi</t>
    </r>
  </si>
  <si>
    <t>5. Poslovni rashodi</t>
  </si>
  <si>
    <t>6. Porez na dobit</t>
  </si>
  <si>
    <t>7. Zarada po dionici</t>
  </si>
  <si>
    <t>Dobit za godinu</t>
  </si>
  <si>
    <t xml:space="preserve">Ponderirani prosječni broj dionica </t>
  </si>
  <si>
    <t>Zarada po dionici u eurima</t>
  </si>
  <si>
    <t>8. Nekretnine, postrojenja i oprema i ulaganje u nekretnine</t>
  </si>
  <si>
    <t>9. Ulaganja u ovisna društva</t>
  </si>
  <si>
    <t xml:space="preserve">31. prosinca 2024. </t>
  </si>
  <si>
    <t>EUR’000</t>
  </si>
  <si>
    <t>Udjel u %</t>
  </si>
  <si>
    <t>Udjeli (dionice) u ovisnim društvima u zemlji</t>
  </si>
  <si>
    <t>KONČAR – Aparati i postrojenja d.o.o., Zagreb</t>
  </si>
  <si>
    <t>KONČAR - Metalne konstrukcije d.o.o., Zagreb</t>
  </si>
  <si>
    <t>KONČAR - Generatori i motori d.o.o., Zagreb</t>
  </si>
  <si>
    <t>KONČAR - Distributivni i specijalni transformatori d.d., Zagreb</t>
  </si>
  <si>
    <t>KONČAR - Institut za elektrotehniku d.o.o., Zagreb</t>
  </si>
  <si>
    <t>KONČAR - Elektronika i informatika d.o.o., Zagreb</t>
  </si>
  <si>
    <t>KONČAR - Obnovljivi izvori d.o.o., Zagreb</t>
  </si>
  <si>
    <t>KONČAR - Motori i električni sustavi d.o.o., Zagreb</t>
  </si>
  <si>
    <t>KONČAR - Električna vozila d.d., Zagreb</t>
  </si>
  <si>
    <t>KONČAR - Mjerni transformatori d.d., Zagreb</t>
  </si>
  <si>
    <t>KONČAR - Digital d.o.o., Zagreb</t>
  </si>
  <si>
    <r>
      <t xml:space="preserve">KONČAR - Transformatorski kotlovi d.o.o., Sesvetski </t>
    </r>
    <r>
      <rPr>
        <sz val="9.5"/>
        <rFont val="Verdana"/>
        <family val="2"/>
        <charset val="238"/>
      </rPr>
      <t>Kraljevec</t>
    </r>
  </si>
  <si>
    <t>Dalekovod d.d., Zagreb</t>
  </si>
  <si>
    <t>Energetski park Pometeno brdo d.o.o., Zagreb</t>
  </si>
  <si>
    <t>TELENERG-INŽENJERING d.o.o., Zagreb</t>
  </si>
  <si>
    <t>INK PROJEKT d.o.o., Zagreb</t>
  </si>
  <si>
    <t>KONČAR - Hydro Turbine d.o.o.</t>
  </si>
  <si>
    <t>10. Kapital i rezerve</t>
  </si>
  <si>
    <t>11. Nepredviđene obveze i izvanbilančna evidencija</t>
  </si>
  <si>
    <t>12. Transakcije s povezanim društvima</t>
  </si>
  <si>
    <t>Transakcije za završeno razdoblje</t>
  </si>
  <si>
    <t>u tisućama eura</t>
  </si>
  <si>
    <t>Prihodi iz operativnih aktivnosti</t>
  </si>
  <si>
    <t>Ovisna društva</t>
  </si>
  <si>
    <t>Pridružena društva</t>
  </si>
  <si>
    <t>Dobit od prodaje imovine</t>
  </si>
  <si>
    <t>Prihod od dividendi</t>
  </si>
  <si>
    <t>Financijski prihodi</t>
  </si>
  <si>
    <t>Trošak nabave roba i usluga</t>
  </si>
  <si>
    <t>Financijski rashod</t>
  </si>
  <si>
    <t>31.12.2024.</t>
  </si>
  <si>
    <t>Potraživanja iz redovne djelatnosti</t>
  </si>
  <si>
    <t>Potraživanja za dividendu</t>
  </si>
  <si>
    <t>Potraživanja po kamatama</t>
  </si>
  <si>
    <t>Ostala potraživanja</t>
  </si>
  <si>
    <t>Potraživanja iz financijskih aktivnosti</t>
  </si>
  <si>
    <t>Obveze iz redovne djelatnosti</t>
  </si>
  <si>
    <t>Ostale obveze</t>
  </si>
  <si>
    <t>Obveze po kamatama</t>
  </si>
  <si>
    <t>Obveze iz financijskih aktivnosti</t>
  </si>
  <si>
    <t>13. Događaji nakon datuma bilance</t>
  </si>
  <si>
    <t>Prosječan broj zaposlenih tijekom prvog polugodišta 2025. je 577 zaposlenika (prvo polugodište 2024.:81 zaposlenik).</t>
  </si>
  <si>
    <t>Ove polugodišnje izvještaje za razdoblje koje je završilo 30. lipnja 2025. treba čitati zajedno s posljednjim godišnjim financijskim izvještajem Društva na dan i za godinu koja je završila 31. prosinca 2024. ("posljednji godišnji financijski izvještaji"), s obzirom da ne uključuju sve potrebne podatke za cjelokupni set financijskih izvještaja pripremljenih u skladu sa Međunarodnim standardnima financijskog izvještavanja. Međutim, odabrana objašnjenja uključuju objašnjenja događaja i transakcija koji su značajni za razumijevanje promjena u financijskom položaju i uspješnosti Društva od posljednjeg godišnjeg financijskog izvještaja. Godišnji pojedinačni i konsolidirani financijski izvještaji objavljeni su na web stranicama Društva.</t>
  </si>
  <si>
    <t>1. - 6. 2024.</t>
  </si>
  <si>
    <t>1. - 6. 2025.</t>
  </si>
  <si>
    <t xml:space="preserve">30. lipnja 2025. </t>
  </si>
  <si>
    <t>30.06.2025.</t>
  </si>
  <si>
    <t>Prihod od pružanja ICT usluga</t>
  </si>
  <si>
    <t>Ostali prihodi u prvom polugodištu odnose se najvećim dijelom na prodaju nekretnine Siget koja je prethodno bila klasificirana kao imovina namijenjena prodaji (ukupna dobit od prodaje je iznosila 0,5 milijuna eura), te na otpuštanje prethodno izvršenih rezerviranja za popravke u jamstvenom periodu i ostalih rezrviranja. Tijekom prvog polugodišta 2024. godine nije bilo značajnih transakcija koje bi slijedom toga zahtijevale dodatnu objavu.</t>
  </si>
  <si>
    <t>Tijekom prvog polugodišta 2025. godine nastale su značajne razlike u visini poslovnih rashoda u odnosu na isto razdoblje 2024. godine. Navedeno je prvenstveno uzrokovano pripajanjima koja su se dogodila tijekom 2024. godine odnosno realizacijom u dijelu inženjering aktivnosti te aktivnostima upravljanja nekretnina što je također popraćeno i značajnim rastom broja djelatnika.</t>
  </si>
  <si>
    <t>30.06.2024.</t>
  </si>
  <si>
    <t>Vijeće za zaštitu tržišnog natjecanja Republike Hrvatske razmotrilo je potpunu prijavu namjere provedbe koncentracije poduzetnika KONČAR d.d. nad poduzetnikom HELB d.o.o. te je na sjednici održanoj 9. srpnja 2025. godine potvrdio da se prijavljena koncentracija, sukladno članku 22. stavku 1. ZZTN-a, smatra dopuštenom na 1. razini. Ovime je ispunjen jedan od preduvjeta sukladno kupoprodajnom ugovoru kojim su definirani uvjeti i pravne radnje koje su ugovorne strane dužne ispuniti za zaključenje transakcije i preuzimanje vlasničkih udjela od strane društva KONČAR d.d.</t>
  </si>
  <si>
    <t>Temeljem Odluke Nadzornog odbora sa sjednice održane 7. srpnja 2025. utvrđen je raspored i iznos dodjele dionica određenih za nagrađivanje članova Uprave za 2024. godinu, a temeljem Pravilnika o dugoročnom nagrađivanju članova Uprave. Društvo je otpustilo 1.184 vlastitih redovnih dionica oznake KOEI-R-A, LEI oznaka 74780000H0SHMRAW0I15, što iznosi 0,0460% temeljnog kapitala Društva. Nakon provedenog otpuštanja vlastitih dionica, Društvo posjeduje ukupno 23.700 vlastitih dionica, koje čine 0,9214% temeljnog kapitala Društva.</t>
  </si>
  <si>
    <t>Osim navedenih, nakon datuma izvještavanja, do datuma odobrenja financijskih izvještaja, nije bilo događaja koji bi značajno utjecali na financijske izvještaje Društva, koji bi, slijedom toga, trebali biti objavljeni.</t>
  </si>
  <si>
    <t xml:space="preserve">Tijekom prvog polugodišta 2025. godine Društvo je nabavilo 1,8 milijuna eura imovine (prvo polugodište 2024. godine: 2,8 milijuna eura), dok je trošak amortizacije iznosio 1,7 milijuna eura  (prvo polugodište 2024. godine: 0,6 milijuna eura).  </t>
  </si>
  <si>
    <t xml:space="preserve">Temeljni (upisani) kapital utvrđen je u nominalnoj vrijednosti u iznosu 159.471.378 EUR (31. prosinca 2024.: 159.471.378 EUR) i sastoji se od 2.572.119 dionica nominalne vrijednosti 62 EUR. Redovne dionice Društva uvrštene su na Službeno tržište Zagrebačke burze pod oznakom KOEI-R-A. Društvo na 30.06.2025. godine posjeduje 24.884 vlastitih dionica (31.12.2024.: 25.306 dionica). </t>
  </si>
  <si>
    <t>Izvanbilančna evidencija na 30. lipnja 2025. godine u najvećem dijelu uključuje izdane instrumente osiguranja, najvećim dijelom bankovne garancije, ali i instrumente osiguranja izdane na zahtjev ovisnih društava Grupe prema financijskim institucijama i dobavljačima.</t>
  </si>
  <si>
    <t>U odnosu na 31.12.2024. godine došlo je do dodatnog ulaganja u kapitalne rezerve društva KONČAR - Transformatorski kotlovi d.o.o. te je također Društvo prodalo udjele u istom društvu čime je Siemens Energy preuzeo 40% vlasničkih udjela. Dodatno, u lipnju 2025. godine donesena je odluka o ulaganju dodatnih 3,0 milijuna eura u kapitalne rezerve društva KONČAR – Metalne konstrukcije d.o.o. te su sukladno ugovoru o kupoprodaji poslovnih udjela u društvu INK PROJEKT d.o.o. stečeni dodatni udjeli u društvu u iznosu od 0,1 milijun eura.</t>
  </si>
  <si>
    <t xml:space="preserve">Trošak poreza na dobit priznaje se u iznosu koji je utvrđen množenjem dobiti prije poreza za izvještajno razdoblje s najboljom procjenom Uprave prosječne godišnje stope poreza na dobit koja se očekuje za cijelu financijsku godinu. Prema poreznoj prijavi za 2024. godinu Društvo nema obvezu plaćanja akontacija poreza na dobit tijekom 2025. godine jer je iskorištavalo prenesene porezne gubitke stečene tijekom 2024. godine pripajanjem društava. S obzirom na neizvjesnost oko visine poreza na dobit koji će teretiti društvo za 2025. godinu te procjenu Uprave da bi ona na kraju godine trebala biti minimalna ili je ne bi trebalo biti, na razini prva dva kvartala nije primijenjena stopa poreza na dobit već se koristila pretpostavka korištenja prenesenih poreznih gubitaka. </t>
  </si>
  <si>
    <t>KPMG d.o.o. Hrvatska</t>
  </si>
  <si>
    <t>Igor Gošek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</si>
</sst>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_-* #,##0_-;\-* #,##0_-;_-* &quot;-&quot;??_-;_-@_-"/>
    <numFmt numFmtId="167"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charset val="238"/>
    </font>
    <font>
      <b/>
      <sz val="9.5"/>
      <name val="Verdana"/>
      <family val="2"/>
      <charset val="238"/>
    </font>
    <font>
      <sz val="9.5"/>
      <name val="Verdana"/>
      <family val="2"/>
      <charset val="238"/>
    </font>
    <font>
      <b/>
      <sz val="9.5"/>
      <color rgb="FF000000"/>
      <name val="Verdana"/>
      <family val="2"/>
      <charset val="238"/>
    </font>
    <font>
      <sz val="9.5"/>
      <color rgb="FF000000"/>
      <name val="Verdana"/>
      <family val="2"/>
      <charset val="238"/>
    </font>
    <font>
      <i/>
      <sz val="9.5"/>
      <name val="Verdana"/>
      <family val="2"/>
      <charset val="238"/>
    </font>
    <font>
      <b/>
      <u/>
      <sz val="9.5"/>
      <color rgb="FF000000"/>
      <name val="Verdana"/>
      <family val="2"/>
      <charset val="238"/>
    </font>
    <font>
      <b/>
      <i/>
      <sz val="9.5"/>
      <color rgb="FF000000"/>
      <name val="Verdana"/>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9" fontId="35" fillId="0" borderId="0" applyFont="0" applyFill="0" applyBorder="0" applyAlignment="0" applyProtection="0"/>
    <xf numFmtId="43" fontId="2" fillId="0" borderId="0" applyFont="0" applyFill="0" applyBorder="0" applyAlignment="0" applyProtection="0"/>
  </cellStyleXfs>
  <cellXfs count="35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37" fillId="11" borderId="0" xfId="0" applyFont="1" applyFill="1"/>
    <xf numFmtId="0" fontId="36" fillId="11" borderId="0" xfId="0" applyFont="1" applyFill="1"/>
    <xf numFmtId="0" fontId="37" fillId="11" borderId="0" xfId="0" applyFont="1" applyFill="1" applyAlignment="1">
      <alignment vertical="top"/>
    </xf>
    <xf numFmtId="0" fontId="37" fillId="11" borderId="0" xfId="0" applyFont="1" applyFill="1" applyAlignment="1">
      <alignment horizontal="left" vertical="top" wrapText="1"/>
    </xf>
    <xf numFmtId="0" fontId="36" fillId="11" borderId="0" xfId="0" applyFont="1" applyFill="1" applyAlignment="1">
      <alignment vertical="top"/>
    </xf>
    <xf numFmtId="0" fontId="36" fillId="11" borderId="0" xfId="0" applyFont="1" applyFill="1" applyAlignment="1">
      <alignment vertical="center"/>
    </xf>
    <xf numFmtId="0" fontId="36" fillId="11" borderId="0" xfId="0" applyFont="1" applyFill="1" applyAlignment="1">
      <alignment horizontal="justify" vertical="center"/>
    </xf>
    <xf numFmtId="0" fontId="36" fillId="11" borderId="0" xfId="0" applyFont="1" applyFill="1" applyAlignment="1">
      <alignment horizontal="justify" vertical="center" wrapText="1"/>
    </xf>
    <xf numFmtId="0" fontId="38" fillId="11" borderId="0" xfId="0" applyFont="1" applyFill="1" applyAlignment="1">
      <alignment horizontal="right" vertical="center" wrapText="1"/>
    </xf>
    <xf numFmtId="0" fontId="36" fillId="11" borderId="0" xfId="0" applyFont="1" applyFill="1" applyAlignment="1">
      <alignment horizontal="right" vertical="center" wrapText="1"/>
    </xf>
    <xf numFmtId="0" fontId="37" fillId="11" borderId="0" xfId="0" applyFont="1" applyFill="1" applyAlignment="1">
      <alignment horizontal="justify" vertical="center" wrapText="1"/>
    </xf>
    <xf numFmtId="0" fontId="39" fillId="11" borderId="39" xfId="0" applyFont="1" applyFill="1" applyBorder="1" applyAlignment="1">
      <alignment horizontal="right" vertical="center" wrapText="1"/>
    </xf>
    <xf numFmtId="0" fontId="37" fillId="11" borderId="0" xfId="0" applyFont="1" applyFill="1" applyAlignment="1">
      <alignment horizontal="right" vertical="center" wrapText="1"/>
    </xf>
    <xf numFmtId="3" fontId="39" fillId="11" borderId="0" xfId="0" applyNumberFormat="1" applyFont="1" applyFill="1" applyAlignment="1">
      <alignment horizontal="right" vertical="center" wrapText="1"/>
    </xf>
    <xf numFmtId="3" fontId="38" fillId="11" borderId="40" xfId="0" applyNumberFormat="1" applyFont="1" applyFill="1" applyBorder="1" applyAlignment="1">
      <alignment horizontal="right" vertical="center" wrapText="1"/>
    </xf>
    <xf numFmtId="0" fontId="39" fillId="11" borderId="0" xfId="0" applyFont="1" applyFill="1" applyAlignment="1">
      <alignment horizontal="justify" vertical="center"/>
    </xf>
    <xf numFmtId="3" fontId="37" fillId="11" borderId="0" xfId="0" applyNumberFormat="1" applyFont="1" applyFill="1"/>
    <xf numFmtId="166" fontId="39" fillId="11" borderId="0" xfId="0" applyNumberFormat="1" applyFont="1" applyFill="1" applyAlignment="1">
      <alignment horizontal="right" vertical="center" wrapText="1"/>
    </xf>
    <xf numFmtId="167" fontId="37" fillId="11" borderId="0" xfId="6" applyNumberFormat="1" applyFont="1" applyFill="1" applyAlignment="1">
      <alignment vertical="top"/>
    </xf>
    <xf numFmtId="0" fontId="40" fillId="11" borderId="0" xfId="0" applyFont="1" applyFill="1" applyAlignment="1">
      <alignment horizontal="justify" vertical="center" wrapText="1"/>
    </xf>
    <xf numFmtId="3" fontId="37" fillId="11" borderId="0" xfId="0" applyNumberFormat="1" applyFont="1" applyFill="1" applyAlignment="1">
      <alignment vertical="top"/>
    </xf>
    <xf numFmtId="3" fontId="39" fillId="11" borderId="39" xfId="0" applyNumberFormat="1" applyFont="1" applyFill="1" applyBorder="1" applyAlignment="1">
      <alignment horizontal="right" vertical="center" wrapText="1"/>
    </xf>
    <xf numFmtId="3" fontId="38" fillId="11" borderId="0" xfId="0" applyNumberFormat="1" applyFont="1" applyFill="1" applyAlignment="1">
      <alignment horizontal="right" vertical="center" wrapText="1"/>
    </xf>
    <xf numFmtId="4" fontId="37" fillId="11" borderId="0" xfId="0" applyNumberFormat="1" applyFont="1" applyFill="1" applyAlignment="1">
      <alignment vertical="top"/>
    </xf>
    <xf numFmtId="0" fontId="37" fillId="11" borderId="0" xfId="0" applyFont="1" applyFill="1" applyAlignment="1">
      <alignment vertical="center" wrapText="1"/>
    </xf>
    <xf numFmtId="0" fontId="39" fillId="11" borderId="0" xfId="0" applyFont="1" applyFill="1" applyAlignment="1">
      <alignment horizontal="justify" vertical="center" wrapText="1"/>
    </xf>
    <xf numFmtId="0" fontId="39" fillId="11" borderId="0" xfId="0" applyFont="1" applyFill="1" applyAlignment="1">
      <alignment vertical="center" wrapText="1"/>
    </xf>
    <xf numFmtId="3" fontId="39" fillId="11" borderId="0" xfId="0" applyNumberFormat="1" applyFont="1" applyFill="1"/>
    <xf numFmtId="0" fontId="38" fillId="11" borderId="0" xfId="0" applyFont="1" applyFill="1" applyAlignment="1">
      <alignment horizontal="justify" vertical="center" wrapText="1"/>
    </xf>
    <xf numFmtId="2" fontId="38" fillId="11" borderId="40" xfId="0" applyNumberFormat="1" applyFont="1" applyFill="1" applyBorder="1" applyAlignment="1">
      <alignment horizontal="right" vertical="center" wrapText="1"/>
    </xf>
    <xf numFmtId="0" fontId="37" fillId="11" borderId="0" xfId="0" applyFont="1" applyFill="1" applyAlignment="1">
      <alignment vertical="center"/>
    </xf>
    <xf numFmtId="0" fontId="39" fillId="11" borderId="0" xfId="0" applyFont="1" applyFill="1" applyAlignment="1">
      <alignment vertical="center"/>
    </xf>
    <xf numFmtId="15" fontId="38" fillId="11" borderId="0" xfId="0" applyNumberFormat="1" applyFont="1" applyFill="1" applyAlignment="1">
      <alignment horizontal="right" vertical="center"/>
    </xf>
    <xf numFmtId="0" fontId="39" fillId="11" borderId="0" xfId="0" applyFont="1" applyFill="1" applyAlignment="1">
      <alignment horizontal="right" vertical="center"/>
    </xf>
    <xf numFmtId="0" fontId="38" fillId="11" borderId="39" xfId="0" applyFont="1" applyFill="1" applyBorder="1" applyAlignment="1">
      <alignment horizontal="right" vertical="center"/>
    </xf>
    <xf numFmtId="0" fontId="41" fillId="11" borderId="0" xfId="0" applyFont="1" applyFill="1" applyAlignment="1">
      <alignment vertical="center"/>
    </xf>
    <xf numFmtId="3" fontId="39" fillId="11" borderId="0" xfId="0" applyNumberFormat="1" applyFont="1" applyFill="1" applyAlignment="1">
      <alignment horizontal="right" vertical="center"/>
    </xf>
    <xf numFmtId="3" fontId="38" fillId="11" borderId="41" xfId="0" applyNumberFormat="1" applyFont="1" applyFill="1" applyBorder="1" applyAlignment="1">
      <alignment horizontal="right" vertical="center"/>
    </xf>
    <xf numFmtId="4" fontId="37" fillId="11" borderId="0" xfId="0" applyNumberFormat="1" applyFont="1" applyFill="1"/>
    <xf numFmtId="0" fontId="42" fillId="11" borderId="39" xfId="0" applyFont="1" applyFill="1" applyBorder="1" applyAlignment="1">
      <alignment vertical="center"/>
    </xf>
    <xf numFmtId="14" fontId="42" fillId="11" borderId="39" xfId="0" applyNumberFormat="1" applyFont="1" applyFill="1" applyBorder="1" applyAlignment="1">
      <alignment horizontal="right" vertical="center"/>
    </xf>
    <xf numFmtId="0" fontId="42" fillId="11" borderId="39" xfId="0" applyFont="1" applyFill="1" applyBorder="1" applyAlignment="1">
      <alignment horizontal="right" vertical="center"/>
    </xf>
    <xf numFmtId="0" fontId="38" fillId="11" borderId="0" xfId="0" applyFont="1" applyFill="1" applyAlignment="1">
      <alignment vertical="center"/>
    </xf>
    <xf numFmtId="166" fontId="37" fillId="11" borderId="0" xfId="0" applyNumberFormat="1" applyFont="1" applyFill="1"/>
    <xf numFmtId="166" fontId="37" fillId="11" borderId="0" xfId="7" applyNumberFormat="1" applyFont="1" applyFill="1"/>
    <xf numFmtId="43" fontId="37" fillId="11" borderId="0" xfId="7" applyFont="1" applyFill="1"/>
    <xf numFmtId="0" fontId="38" fillId="11" borderId="0" xfId="0" applyFont="1" applyFill="1" applyAlignment="1">
      <alignment horizontal="right" vertical="center"/>
    </xf>
    <xf numFmtId="0" fontId="39" fillId="11" borderId="0" xfId="0" applyFont="1" applyFill="1" applyAlignment="1">
      <alignment horizontal="right" vertical="center" wrapText="1"/>
    </xf>
    <xf numFmtId="0" fontId="37" fillId="11" borderId="0" xfId="0" applyFont="1" applyFill="1" applyAlignment="1">
      <alignment vertical="top"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37" fillId="11" borderId="0" xfId="0" applyFont="1" applyFill="1" applyAlignment="1">
      <alignment horizontal="left" vertical="top" wrapText="1"/>
    </xf>
    <xf numFmtId="0" fontId="37" fillId="11" borderId="0" xfId="0" applyFont="1" applyFill="1" applyAlignment="1">
      <alignment vertical="center" wrapText="1"/>
    </xf>
    <xf numFmtId="0" fontId="36" fillId="11" borderId="0" xfId="0" applyFont="1" applyFill="1" applyAlignment="1">
      <alignment horizontal="left" vertical="center"/>
    </xf>
    <xf numFmtId="0" fontId="37" fillId="11" borderId="0" xfId="0" applyFont="1" applyFill="1" applyAlignment="1">
      <alignment vertical="top" wrapText="1"/>
    </xf>
    <xf numFmtId="0" fontId="38" fillId="11" borderId="0" xfId="0" applyFont="1" applyFill="1" applyAlignment="1">
      <alignment horizontal="center" vertical="center" wrapText="1"/>
    </xf>
    <xf numFmtId="0" fontId="39" fillId="11" borderId="0" xfId="0" applyFont="1" applyFill="1" applyAlignment="1">
      <alignment vertical="center"/>
    </xf>
  </cellXfs>
  <cellStyles count="8">
    <cellStyle name="Comma 2" xfId="7" xr:uid="{1172E8BF-42DE-4FF1-B6B3-3A820E678EC2}"/>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Percent" xfId="6" builtinId="5"/>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K15" sqref="K1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0" t="s">
        <v>307</v>
      </c>
      <c r="B1" s="181"/>
      <c r="C1" s="181"/>
      <c r="D1" s="92"/>
      <c r="E1" s="92"/>
      <c r="F1" s="92"/>
      <c r="G1" s="92"/>
      <c r="H1" s="92"/>
      <c r="I1" s="92"/>
      <c r="J1" s="93"/>
    </row>
    <row r="2" spans="1:20" ht="14.45" customHeight="1" x14ac:dyDescent="0.25">
      <c r="A2" s="182" t="s">
        <v>323</v>
      </c>
      <c r="B2" s="183"/>
      <c r="C2" s="183"/>
      <c r="D2" s="183"/>
      <c r="E2" s="183"/>
      <c r="F2" s="183"/>
      <c r="G2" s="183"/>
      <c r="H2" s="183"/>
      <c r="I2" s="183"/>
      <c r="J2" s="184"/>
    </row>
    <row r="3" spans="1:20" x14ac:dyDescent="0.25">
      <c r="A3" s="94"/>
      <c r="B3" s="95"/>
      <c r="C3" s="95"/>
      <c r="D3" s="95"/>
      <c r="E3" s="95"/>
      <c r="F3" s="95"/>
      <c r="G3" s="95"/>
      <c r="H3" s="95"/>
      <c r="I3" s="95"/>
      <c r="J3" s="96"/>
    </row>
    <row r="4" spans="1:20" ht="33.6" customHeight="1" x14ac:dyDescent="0.25">
      <c r="A4" s="185" t="s">
        <v>308</v>
      </c>
      <c r="B4" s="186"/>
      <c r="C4" s="186"/>
      <c r="D4" s="186"/>
      <c r="E4" s="187">
        <v>45658</v>
      </c>
      <c r="F4" s="188"/>
      <c r="G4" s="99" t="s">
        <v>0</v>
      </c>
      <c r="H4" s="187">
        <v>45838</v>
      </c>
      <c r="I4" s="188"/>
      <c r="J4" s="100"/>
    </row>
    <row r="5" spans="1:20" s="72" customFormat="1" ht="10.15" customHeight="1" x14ac:dyDescent="0.25">
      <c r="A5" s="189"/>
      <c r="B5" s="190"/>
      <c r="C5" s="190"/>
      <c r="D5" s="190"/>
      <c r="E5" s="190"/>
      <c r="F5" s="190"/>
      <c r="G5" s="190"/>
      <c r="H5" s="190"/>
      <c r="I5" s="190"/>
      <c r="J5" s="191"/>
      <c r="N5" s="73"/>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99" t="s">
        <v>330</v>
      </c>
      <c r="B10" s="200"/>
      <c r="C10" s="200"/>
      <c r="D10" s="200"/>
      <c r="E10" s="200"/>
      <c r="F10" s="200"/>
      <c r="G10" s="200"/>
      <c r="H10" s="200"/>
      <c r="I10" s="200"/>
      <c r="J10" s="107"/>
    </row>
    <row r="11" spans="1:20" ht="24.6" customHeight="1" x14ac:dyDescent="0.25">
      <c r="A11" s="201" t="s">
        <v>309</v>
      </c>
      <c r="B11" s="202"/>
      <c r="C11" s="194" t="s">
        <v>447</v>
      </c>
      <c r="D11" s="195"/>
      <c r="E11" s="108"/>
      <c r="F11" s="203" t="s">
        <v>331</v>
      </c>
      <c r="G11" s="193"/>
      <c r="H11" s="204" t="s">
        <v>448</v>
      </c>
      <c r="I11" s="205"/>
      <c r="J11" s="110"/>
    </row>
    <row r="12" spans="1:20" ht="14.45" customHeight="1" x14ac:dyDescent="0.25">
      <c r="A12" s="111"/>
      <c r="B12" s="112"/>
      <c r="C12" s="112"/>
      <c r="D12" s="112"/>
      <c r="E12" s="197"/>
      <c r="F12" s="197"/>
      <c r="G12" s="197"/>
      <c r="H12" s="197"/>
      <c r="I12" s="113"/>
      <c r="J12" s="110"/>
    </row>
    <row r="13" spans="1:20" ht="21" customHeight="1" x14ac:dyDescent="0.25">
      <c r="A13" s="192" t="s">
        <v>324</v>
      </c>
      <c r="B13" s="193"/>
      <c r="C13" s="194" t="s">
        <v>449</v>
      </c>
      <c r="D13" s="195"/>
      <c r="E13" s="196"/>
      <c r="F13" s="197"/>
      <c r="G13" s="197"/>
      <c r="H13" s="197"/>
      <c r="I13" s="113"/>
      <c r="J13" s="110"/>
    </row>
    <row r="14" spans="1:20" ht="10.9" customHeight="1" x14ac:dyDescent="0.25">
      <c r="A14" s="108"/>
      <c r="B14" s="113"/>
      <c r="C14" s="88"/>
      <c r="D14" s="88"/>
      <c r="E14" s="198"/>
      <c r="F14" s="198"/>
      <c r="G14" s="198"/>
      <c r="H14" s="198"/>
      <c r="I14" s="112"/>
      <c r="J14" s="115"/>
    </row>
    <row r="15" spans="1:20" ht="22.9" customHeight="1" x14ac:dyDescent="0.25">
      <c r="A15" s="192" t="s">
        <v>310</v>
      </c>
      <c r="B15" s="193"/>
      <c r="C15" s="194" t="s">
        <v>450</v>
      </c>
      <c r="D15" s="195"/>
      <c r="E15" s="212"/>
      <c r="F15" s="213"/>
      <c r="G15" s="109" t="s">
        <v>332</v>
      </c>
      <c r="H15" s="204" t="s">
        <v>451</v>
      </c>
      <c r="I15" s="205"/>
      <c r="J15" s="117"/>
    </row>
    <row r="16" spans="1:20" ht="10.9" customHeight="1" x14ac:dyDescent="0.25">
      <c r="A16" s="108"/>
      <c r="B16" s="113"/>
      <c r="C16" s="112"/>
      <c r="D16" s="112"/>
      <c r="E16" s="198"/>
      <c r="F16" s="198"/>
      <c r="G16" s="214"/>
      <c r="H16" s="214"/>
      <c r="I16" s="112"/>
      <c r="J16" s="115"/>
    </row>
    <row r="17" spans="1:10" ht="22.9" customHeight="1" x14ac:dyDescent="0.25">
      <c r="A17" s="114"/>
      <c r="B17" s="109" t="s">
        <v>333</v>
      </c>
      <c r="C17" s="194" t="s">
        <v>452</v>
      </c>
      <c r="D17" s="195"/>
      <c r="E17" s="116"/>
      <c r="F17" s="116"/>
      <c r="G17" s="116"/>
      <c r="H17" s="116"/>
      <c r="I17" s="116"/>
      <c r="J17" s="117"/>
    </row>
    <row r="18" spans="1:10" x14ac:dyDescent="0.25">
      <c r="A18" s="206"/>
      <c r="B18" s="207"/>
      <c r="C18" s="198"/>
      <c r="D18" s="198"/>
      <c r="E18" s="198"/>
      <c r="F18" s="198"/>
      <c r="G18" s="198"/>
      <c r="H18" s="198"/>
      <c r="I18" s="112"/>
      <c r="J18" s="115"/>
    </row>
    <row r="19" spans="1:10" x14ac:dyDescent="0.25">
      <c r="A19" s="201" t="s">
        <v>311</v>
      </c>
      <c r="B19" s="208"/>
      <c r="C19" s="209" t="s">
        <v>453</v>
      </c>
      <c r="D19" s="210"/>
      <c r="E19" s="210"/>
      <c r="F19" s="210"/>
      <c r="G19" s="210"/>
      <c r="H19" s="210"/>
      <c r="I19" s="210"/>
      <c r="J19" s="211"/>
    </row>
    <row r="20" spans="1:10" x14ac:dyDescent="0.25">
      <c r="A20" s="111"/>
      <c r="B20" s="112"/>
      <c r="C20" s="118"/>
      <c r="D20" s="112"/>
      <c r="E20" s="198"/>
      <c r="F20" s="198"/>
      <c r="G20" s="198"/>
      <c r="H20" s="198"/>
      <c r="I20" s="112"/>
      <c r="J20" s="115"/>
    </row>
    <row r="21" spans="1:10" x14ac:dyDescent="0.25">
      <c r="A21" s="201" t="s">
        <v>312</v>
      </c>
      <c r="B21" s="208"/>
      <c r="C21" s="204">
        <v>10000</v>
      </c>
      <c r="D21" s="205"/>
      <c r="E21" s="198"/>
      <c r="F21" s="198"/>
      <c r="G21" s="209" t="s">
        <v>454</v>
      </c>
      <c r="H21" s="210"/>
      <c r="I21" s="210"/>
      <c r="J21" s="211"/>
    </row>
    <row r="22" spans="1:10" x14ac:dyDescent="0.25">
      <c r="A22" s="111"/>
      <c r="B22" s="112"/>
      <c r="C22" s="112"/>
      <c r="D22" s="112"/>
      <c r="E22" s="198"/>
      <c r="F22" s="198"/>
      <c r="G22" s="198"/>
      <c r="H22" s="198"/>
      <c r="I22" s="112"/>
      <c r="J22" s="115"/>
    </row>
    <row r="23" spans="1:10" x14ac:dyDescent="0.25">
      <c r="A23" s="201" t="s">
        <v>313</v>
      </c>
      <c r="B23" s="208"/>
      <c r="C23" s="209" t="s">
        <v>455</v>
      </c>
      <c r="D23" s="210"/>
      <c r="E23" s="210"/>
      <c r="F23" s="210"/>
      <c r="G23" s="210"/>
      <c r="H23" s="210"/>
      <c r="I23" s="210"/>
      <c r="J23" s="211"/>
    </row>
    <row r="24" spans="1:10" x14ac:dyDescent="0.25">
      <c r="A24" s="111"/>
      <c r="B24" s="112"/>
      <c r="C24" s="88"/>
      <c r="D24" s="112"/>
      <c r="E24" s="198"/>
      <c r="F24" s="198"/>
      <c r="G24" s="198"/>
      <c r="H24" s="198"/>
      <c r="I24" s="112"/>
      <c r="J24" s="115"/>
    </row>
    <row r="25" spans="1:10" x14ac:dyDescent="0.25">
      <c r="A25" s="201" t="s">
        <v>314</v>
      </c>
      <c r="B25" s="208"/>
      <c r="C25" s="216" t="s">
        <v>456</v>
      </c>
      <c r="D25" s="217"/>
      <c r="E25" s="217"/>
      <c r="F25" s="217"/>
      <c r="G25" s="217"/>
      <c r="H25" s="217"/>
      <c r="I25" s="217"/>
      <c r="J25" s="218"/>
    </row>
    <row r="26" spans="1:10" x14ac:dyDescent="0.25">
      <c r="A26" s="111"/>
      <c r="B26" s="112"/>
      <c r="C26" s="118"/>
      <c r="D26" s="112"/>
      <c r="E26" s="198"/>
      <c r="F26" s="198"/>
      <c r="G26" s="198"/>
      <c r="H26" s="198"/>
      <c r="I26" s="112"/>
      <c r="J26" s="115"/>
    </row>
    <row r="27" spans="1:10" x14ac:dyDescent="0.25">
      <c r="A27" s="201" t="s">
        <v>315</v>
      </c>
      <c r="B27" s="208"/>
      <c r="C27" s="216" t="s">
        <v>457</v>
      </c>
      <c r="D27" s="217"/>
      <c r="E27" s="217"/>
      <c r="F27" s="217"/>
      <c r="G27" s="217"/>
      <c r="H27" s="217"/>
      <c r="I27" s="217"/>
      <c r="J27" s="218"/>
    </row>
    <row r="28" spans="1:10" ht="13.9" customHeight="1" x14ac:dyDescent="0.25">
      <c r="A28" s="111"/>
      <c r="B28" s="112"/>
      <c r="C28" s="118"/>
      <c r="D28" s="112"/>
      <c r="E28" s="198"/>
      <c r="F28" s="198"/>
      <c r="G28" s="198"/>
      <c r="H28" s="198"/>
      <c r="I28" s="112"/>
      <c r="J28" s="115"/>
    </row>
    <row r="29" spans="1:10" ht="22.9" customHeight="1" x14ac:dyDescent="0.25">
      <c r="A29" s="192" t="s">
        <v>325</v>
      </c>
      <c r="B29" s="208"/>
      <c r="C29" s="40">
        <v>583</v>
      </c>
      <c r="D29" s="119"/>
      <c r="E29" s="215"/>
      <c r="F29" s="215"/>
      <c r="G29" s="215"/>
      <c r="H29" s="215"/>
      <c r="I29" s="120"/>
      <c r="J29" s="121"/>
    </row>
    <row r="30" spans="1:10" x14ac:dyDescent="0.25">
      <c r="A30" s="111"/>
      <c r="B30" s="112"/>
      <c r="C30" s="112"/>
      <c r="D30" s="112"/>
      <c r="E30" s="198"/>
      <c r="F30" s="198"/>
      <c r="G30" s="198"/>
      <c r="H30" s="198"/>
      <c r="I30" s="120"/>
      <c r="J30" s="121"/>
    </row>
    <row r="31" spans="1:10" x14ac:dyDescent="0.25">
      <c r="A31" s="201" t="s">
        <v>316</v>
      </c>
      <c r="B31" s="208"/>
      <c r="C31" s="41" t="s">
        <v>335</v>
      </c>
      <c r="D31" s="219" t="s">
        <v>334</v>
      </c>
      <c r="E31" s="220"/>
      <c r="F31" s="220"/>
      <c r="G31" s="220"/>
      <c r="H31" s="112"/>
      <c r="I31" s="122" t="s">
        <v>335</v>
      </c>
      <c r="J31" s="123" t="s">
        <v>336</v>
      </c>
    </row>
    <row r="32" spans="1:10" x14ac:dyDescent="0.25">
      <c r="A32" s="201"/>
      <c r="B32" s="208"/>
      <c r="C32" s="124"/>
      <c r="D32" s="99"/>
      <c r="E32" s="213"/>
      <c r="F32" s="213"/>
      <c r="G32" s="213"/>
      <c r="H32" s="213"/>
      <c r="I32" s="120"/>
      <c r="J32" s="121"/>
    </row>
    <row r="33" spans="1:10" x14ac:dyDescent="0.25">
      <c r="A33" s="201" t="s">
        <v>326</v>
      </c>
      <c r="B33" s="208"/>
      <c r="C33" s="40" t="s">
        <v>338</v>
      </c>
      <c r="D33" s="219" t="s">
        <v>337</v>
      </c>
      <c r="E33" s="220"/>
      <c r="F33" s="220"/>
      <c r="G33" s="220"/>
      <c r="H33" s="116"/>
      <c r="I33" s="122" t="s">
        <v>338</v>
      </c>
      <c r="J33" s="123" t="s">
        <v>339</v>
      </c>
    </row>
    <row r="34" spans="1:10" x14ac:dyDescent="0.25">
      <c r="A34" s="111"/>
      <c r="B34" s="112"/>
      <c r="C34" s="112"/>
      <c r="D34" s="112"/>
      <c r="E34" s="198"/>
      <c r="F34" s="198"/>
      <c r="G34" s="198"/>
      <c r="H34" s="198"/>
      <c r="I34" s="112"/>
      <c r="J34" s="115"/>
    </row>
    <row r="35" spans="1:10" x14ac:dyDescent="0.25">
      <c r="A35" s="219" t="s">
        <v>327</v>
      </c>
      <c r="B35" s="220"/>
      <c r="C35" s="220"/>
      <c r="D35" s="220"/>
      <c r="E35" s="220" t="s">
        <v>317</v>
      </c>
      <c r="F35" s="220"/>
      <c r="G35" s="220"/>
      <c r="H35" s="220"/>
      <c r="I35" s="220"/>
      <c r="J35" s="125" t="s">
        <v>318</v>
      </c>
    </row>
    <row r="36" spans="1:10" x14ac:dyDescent="0.25">
      <c r="A36" s="111"/>
      <c r="B36" s="112"/>
      <c r="C36" s="112"/>
      <c r="D36" s="112"/>
      <c r="E36" s="198"/>
      <c r="F36" s="198"/>
      <c r="G36" s="198"/>
      <c r="H36" s="198"/>
      <c r="I36" s="112"/>
      <c r="J36" s="121"/>
    </row>
    <row r="37" spans="1:10" x14ac:dyDescent="0.25">
      <c r="A37" s="221"/>
      <c r="B37" s="222"/>
      <c r="C37" s="222"/>
      <c r="D37" s="222"/>
      <c r="E37" s="221"/>
      <c r="F37" s="222"/>
      <c r="G37" s="222"/>
      <c r="H37" s="222"/>
      <c r="I37" s="223"/>
      <c r="J37" s="89"/>
    </row>
    <row r="38" spans="1:10" x14ac:dyDescent="0.25">
      <c r="A38" s="78"/>
      <c r="B38" s="88"/>
      <c r="C38" s="91"/>
      <c r="D38" s="224"/>
      <c r="E38" s="224"/>
      <c r="F38" s="224"/>
      <c r="G38" s="224"/>
      <c r="H38" s="224"/>
      <c r="I38" s="224"/>
      <c r="J38" s="79"/>
    </row>
    <row r="39" spans="1:10" x14ac:dyDescent="0.25">
      <c r="A39" s="221"/>
      <c r="B39" s="222"/>
      <c r="C39" s="222"/>
      <c r="D39" s="223"/>
      <c r="E39" s="221"/>
      <c r="F39" s="222"/>
      <c r="G39" s="222"/>
      <c r="H39" s="222"/>
      <c r="I39" s="223"/>
      <c r="J39" s="40"/>
    </row>
    <row r="40" spans="1:10" x14ac:dyDescent="0.25">
      <c r="A40" s="78"/>
      <c r="B40" s="88"/>
      <c r="C40" s="91"/>
      <c r="D40" s="90"/>
      <c r="E40" s="224"/>
      <c r="F40" s="224"/>
      <c r="G40" s="224"/>
      <c r="H40" s="224"/>
      <c r="I40" s="87"/>
      <c r="J40" s="79"/>
    </row>
    <row r="41" spans="1:10" x14ac:dyDescent="0.25">
      <c r="A41" s="221"/>
      <c r="B41" s="222"/>
      <c r="C41" s="222"/>
      <c r="D41" s="223"/>
      <c r="E41" s="221"/>
      <c r="F41" s="222"/>
      <c r="G41" s="222"/>
      <c r="H41" s="222"/>
      <c r="I41" s="223"/>
      <c r="J41" s="40"/>
    </row>
    <row r="42" spans="1:10" x14ac:dyDescent="0.25">
      <c r="A42" s="78"/>
      <c r="B42" s="88"/>
      <c r="C42" s="91"/>
      <c r="D42" s="90"/>
      <c r="E42" s="224"/>
      <c r="F42" s="224"/>
      <c r="G42" s="224"/>
      <c r="H42" s="224"/>
      <c r="I42" s="87"/>
      <c r="J42" s="79"/>
    </row>
    <row r="43" spans="1:10" x14ac:dyDescent="0.25">
      <c r="A43" s="221"/>
      <c r="B43" s="222"/>
      <c r="C43" s="222"/>
      <c r="D43" s="223"/>
      <c r="E43" s="221"/>
      <c r="F43" s="222"/>
      <c r="G43" s="222"/>
      <c r="H43" s="222"/>
      <c r="I43" s="223"/>
      <c r="J43" s="40"/>
    </row>
    <row r="44" spans="1:10" x14ac:dyDescent="0.25">
      <c r="A44" s="80"/>
      <c r="B44" s="91"/>
      <c r="C44" s="226"/>
      <c r="D44" s="226"/>
      <c r="E44" s="214"/>
      <c r="F44" s="214"/>
      <c r="G44" s="226"/>
      <c r="H44" s="226"/>
      <c r="I44" s="226"/>
      <c r="J44" s="79"/>
    </row>
    <row r="45" spans="1:10" x14ac:dyDescent="0.25">
      <c r="A45" s="221"/>
      <c r="B45" s="222"/>
      <c r="C45" s="222"/>
      <c r="D45" s="223"/>
      <c r="E45" s="221"/>
      <c r="F45" s="222"/>
      <c r="G45" s="222"/>
      <c r="H45" s="222"/>
      <c r="I45" s="223"/>
      <c r="J45" s="40"/>
    </row>
    <row r="46" spans="1:10" x14ac:dyDescent="0.25">
      <c r="A46" s="80"/>
      <c r="B46" s="91"/>
      <c r="C46" s="91"/>
      <c r="D46" s="88"/>
      <c r="E46" s="214"/>
      <c r="F46" s="214"/>
      <c r="G46" s="226"/>
      <c r="H46" s="226"/>
      <c r="I46" s="88"/>
      <c r="J46" s="79"/>
    </row>
    <row r="47" spans="1:10" x14ac:dyDescent="0.25">
      <c r="A47" s="221"/>
      <c r="B47" s="222"/>
      <c r="C47" s="222"/>
      <c r="D47" s="223"/>
      <c r="E47" s="221"/>
      <c r="F47" s="222"/>
      <c r="G47" s="222"/>
      <c r="H47" s="222"/>
      <c r="I47" s="223"/>
      <c r="J47" s="40"/>
    </row>
    <row r="48" spans="1:10" x14ac:dyDescent="0.25">
      <c r="A48" s="126"/>
      <c r="B48" s="118"/>
      <c r="C48" s="118"/>
      <c r="D48" s="112"/>
      <c r="E48" s="198"/>
      <c r="F48" s="198"/>
      <c r="G48" s="225"/>
      <c r="H48" s="225"/>
      <c r="I48" s="112"/>
      <c r="J48" s="127" t="s">
        <v>340</v>
      </c>
    </row>
    <row r="49" spans="1:10" x14ac:dyDescent="0.25">
      <c r="A49" s="126"/>
      <c r="B49" s="118"/>
      <c r="C49" s="118"/>
      <c r="D49" s="112"/>
      <c r="E49" s="198"/>
      <c r="F49" s="198"/>
      <c r="G49" s="225"/>
      <c r="H49" s="225"/>
      <c r="I49" s="112"/>
      <c r="J49" s="127" t="s">
        <v>341</v>
      </c>
    </row>
    <row r="50" spans="1:10" ht="14.45" customHeight="1" x14ac:dyDescent="0.25">
      <c r="A50" s="192" t="s">
        <v>319</v>
      </c>
      <c r="B50" s="203"/>
      <c r="C50" s="204"/>
      <c r="D50" s="205"/>
      <c r="E50" s="231" t="s">
        <v>342</v>
      </c>
      <c r="F50" s="232"/>
      <c r="G50" s="209"/>
      <c r="H50" s="210"/>
      <c r="I50" s="210"/>
      <c r="J50" s="211"/>
    </row>
    <row r="51" spans="1:10" x14ac:dyDescent="0.25">
      <c r="A51" s="126"/>
      <c r="B51" s="118"/>
      <c r="C51" s="225"/>
      <c r="D51" s="225"/>
      <c r="E51" s="198"/>
      <c r="F51" s="198"/>
      <c r="G51" s="233" t="s">
        <v>343</v>
      </c>
      <c r="H51" s="233"/>
      <c r="I51" s="233"/>
      <c r="J51" s="104"/>
    </row>
    <row r="52" spans="1:10" ht="13.9" customHeight="1" x14ac:dyDescent="0.25">
      <c r="A52" s="192" t="s">
        <v>320</v>
      </c>
      <c r="B52" s="203"/>
      <c r="C52" s="209" t="s">
        <v>458</v>
      </c>
      <c r="D52" s="210"/>
      <c r="E52" s="210"/>
      <c r="F52" s="210"/>
      <c r="G52" s="210"/>
      <c r="H52" s="210"/>
      <c r="I52" s="210"/>
      <c r="J52" s="211"/>
    </row>
    <row r="53" spans="1:10" x14ac:dyDescent="0.25">
      <c r="A53" s="111"/>
      <c r="B53" s="112"/>
      <c r="C53" s="215" t="s">
        <v>321</v>
      </c>
      <c r="D53" s="215"/>
      <c r="E53" s="215"/>
      <c r="F53" s="215"/>
      <c r="G53" s="215"/>
      <c r="H53" s="215"/>
      <c r="I53" s="215"/>
      <c r="J53" s="115"/>
    </row>
    <row r="54" spans="1:10" x14ac:dyDescent="0.25">
      <c r="A54" s="192" t="s">
        <v>322</v>
      </c>
      <c r="B54" s="203"/>
      <c r="C54" s="227" t="s">
        <v>459</v>
      </c>
      <c r="D54" s="228"/>
      <c r="E54" s="229"/>
      <c r="F54" s="198"/>
      <c r="G54" s="198"/>
      <c r="H54" s="220"/>
      <c r="I54" s="220"/>
      <c r="J54" s="230"/>
    </row>
    <row r="55" spans="1:10" x14ac:dyDescent="0.25">
      <c r="A55" s="111"/>
      <c r="B55" s="112"/>
      <c r="C55" s="118"/>
      <c r="D55" s="112"/>
      <c r="E55" s="198"/>
      <c r="F55" s="198"/>
      <c r="G55" s="198"/>
      <c r="H55" s="198"/>
      <c r="I55" s="112"/>
      <c r="J55" s="115"/>
    </row>
    <row r="56" spans="1:10" ht="14.45" customHeight="1" x14ac:dyDescent="0.25">
      <c r="A56" s="192" t="s">
        <v>314</v>
      </c>
      <c r="B56" s="203"/>
      <c r="C56" s="234" t="s">
        <v>460</v>
      </c>
      <c r="D56" s="235"/>
      <c r="E56" s="235"/>
      <c r="F56" s="235"/>
      <c r="G56" s="235"/>
      <c r="H56" s="235"/>
      <c r="I56" s="235"/>
      <c r="J56" s="236"/>
    </row>
    <row r="57" spans="1:10" x14ac:dyDescent="0.25">
      <c r="A57" s="111"/>
      <c r="B57" s="112"/>
      <c r="C57" s="112"/>
      <c r="D57" s="112"/>
      <c r="E57" s="198"/>
      <c r="F57" s="198"/>
      <c r="G57" s="198"/>
      <c r="H57" s="198"/>
      <c r="I57" s="112"/>
      <c r="J57" s="115"/>
    </row>
    <row r="58" spans="1:10" x14ac:dyDescent="0.25">
      <c r="A58" s="192" t="s">
        <v>344</v>
      </c>
      <c r="B58" s="203"/>
      <c r="C58" s="234" t="s">
        <v>563</v>
      </c>
      <c r="D58" s="235"/>
      <c r="E58" s="235"/>
      <c r="F58" s="235"/>
      <c r="G58" s="235"/>
      <c r="H58" s="235"/>
      <c r="I58" s="235"/>
      <c r="J58" s="236"/>
    </row>
    <row r="59" spans="1:10" ht="14.45" customHeight="1" x14ac:dyDescent="0.25">
      <c r="A59" s="111"/>
      <c r="B59" s="112"/>
      <c r="C59" s="237" t="s">
        <v>345</v>
      </c>
      <c r="D59" s="237"/>
      <c r="E59" s="237"/>
      <c r="F59" s="237"/>
      <c r="G59" s="112"/>
      <c r="H59" s="112"/>
      <c r="I59" s="112"/>
      <c r="J59" s="115"/>
    </row>
    <row r="60" spans="1:10" x14ac:dyDescent="0.25">
      <c r="A60" s="192" t="s">
        <v>346</v>
      </c>
      <c r="B60" s="203"/>
      <c r="C60" s="234" t="s">
        <v>564</v>
      </c>
      <c r="D60" s="235"/>
      <c r="E60" s="235"/>
      <c r="F60" s="235"/>
      <c r="G60" s="235"/>
      <c r="H60" s="235"/>
      <c r="I60" s="235"/>
      <c r="J60" s="236"/>
    </row>
    <row r="61" spans="1:10" ht="14.45" customHeight="1" x14ac:dyDescent="0.25">
      <c r="A61" s="128"/>
      <c r="B61" s="129"/>
      <c r="C61" s="238" t="s">
        <v>347</v>
      </c>
      <c r="D61" s="238"/>
      <c r="E61" s="238"/>
      <c r="F61" s="238"/>
      <c r="G61" s="238"/>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28" sqref="I28"/>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42" t="s">
        <v>1</v>
      </c>
      <c r="B1" s="243"/>
      <c r="C1" s="243"/>
      <c r="D1" s="243"/>
      <c r="E1" s="243"/>
      <c r="F1" s="243"/>
      <c r="G1" s="243"/>
      <c r="H1" s="243"/>
      <c r="I1" s="243"/>
    </row>
    <row r="2" spans="1:9" x14ac:dyDescent="0.2">
      <c r="A2" s="244" t="s">
        <v>461</v>
      </c>
      <c r="B2" s="245"/>
      <c r="C2" s="245"/>
      <c r="D2" s="245"/>
      <c r="E2" s="245"/>
      <c r="F2" s="245"/>
      <c r="G2" s="245"/>
      <c r="H2" s="245"/>
      <c r="I2" s="245"/>
    </row>
    <row r="3" spans="1:9" x14ac:dyDescent="0.2">
      <c r="A3" s="246" t="s">
        <v>446</v>
      </c>
      <c r="B3" s="246"/>
      <c r="C3" s="246"/>
      <c r="D3" s="246"/>
      <c r="E3" s="246"/>
      <c r="F3" s="246"/>
      <c r="G3" s="246"/>
      <c r="H3" s="246"/>
      <c r="I3" s="246"/>
    </row>
    <row r="4" spans="1:9" x14ac:dyDescent="0.2">
      <c r="A4" s="247" t="s">
        <v>462</v>
      </c>
      <c r="B4" s="248"/>
      <c r="C4" s="248"/>
      <c r="D4" s="248"/>
      <c r="E4" s="248"/>
      <c r="F4" s="248"/>
      <c r="G4" s="248"/>
      <c r="H4" s="248"/>
      <c r="I4" s="249"/>
    </row>
    <row r="5" spans="1:9" ht="45" x14ac:dyDescent="0.2">
      <c r="A5" s="252" t="s">
        <v>2</v>
      </c>
      <c r="B5" s="253"/>
      <c r="C5" s="253"/>
      <c r="D5" s="253"/>
      <c r="E5" s="253"/>
      <c r="F5" s="253"/>
      <c r="G5" s="86" t="s">
        <v>101</v>
      </c>
      <c r="H5" s="10" t="s">
        <v>296</v>
      </c>
      <c r="I5" s="10" t="s">
        <v>297</v>
      </c>
    </row>
    <row r="6" spans="1:9" x14ac:dyDescent="0.2">
      <c r="A6" s="250">
        <v>1</v>
      </c>
      <c r="B6" s="251"/>
      <c r="C6" s="251"/>
      <c r="D6" s="251"/>
      <c r="E6" s="251"/>
      <c r="F6" s="251"/>
      <c r="G6" s="85">
        <v>2</v>
      </c>
      <c r="H6" s="10">
        <v>3</v>
      </c>
      <c r="I6" s="10">
        <v>4</v>
      </c>
    </row>
    <row r="7" spans="1:9" x14ac:dyDescent="0.2">
      <c r="A7" s="254"/>
      <c r="B7" s="254"/>
      <c r="C7" s="254"/>
      <c r="D7" s="254"/>
      <c r="E7" s="254"/>
      <c r="F7" s="254"/>
      <c r="G7" s="254"/>
      <c r="H7" s="254"/>
      <c r="I7" s="254"/>
    </row>
    <row r="8" spans="1:9" ht="12.75" customHeight="1" x14ac:dyDescent="0.2">
      <c r="A8" s="255" t="s">
        <v>4</v>
      </c>
      <c r="B8" s="255"/>
      <c r="C8" s="255"/>
      <c r="D8" s="255"/>
      <c r="E8" s="255"/>
      <c r="F8" s="255"/>
      <c r="G8" s="11">
        <v>1</v>
      </c>
      <c r="H8" s="18">
        <v>0</v>
      </c>
      <c r="I8" s="18">
        <v>0</v>
      </c>
    </row>
    <row r="9" spans="1:9" ht="12.75" customHeight="1" x14ac:dyDescent="0.2">
      <c r="A9" s="241" t="s">
        <v>302</v>
      </c>
      <c r="B9" s="241"/>
      <c r="C9" s="241"/>
      <c r="D9" s="241"/>
      <c r="E9" s="241"/>
      <c r="F9" s="241"/>
      <c r="G9" s="12">
        <v>2</v>
      </c>
      <c r="H9" s="82">
        <f>H10+H17+H27+H38+H43</f>
        <v>231562859</v>
      </c>
      <c r="I9" s="82">
        <f>I10+I17+I27+I38+I43</f>
        <v>244272391</v>
      </c>
    </row>
    <row r="10" spans="1:9" ht="12.75" customHeight="1" x14ac:dyDescent="0.2">
      <c r="A10" s="240" t="s">
        <v>5</v>
      </c>
      <c r="B10" s="240"/>
      <c r="C10" s="240"/>
      <c r="D10" s="240"/>
      <c r="E10" s="240"/>
      <c r="F10" s="240"/>
      <c r="G10" s="12">
        <v>3</v>
      </c>
      <c r="H10" s="82">
        <f>H11+H12+H13+H14+H15+H16</f>
        <v>995633</v>
      </c>
      <c r="I10" s="82">
        <f>I11+I12+I13+I14+I15+I16</f>
        <v>1207478</v>
      </c>
    </row>
    <row r="11" spans="1:9" ht="12.75" customHeight="1" x14ac:dyDescent="0.2">
      <c r="A11" s="239" t="s">
        <v>6</v>
      </c>
      <c r="B11" s="239"/>
      <c r="C11" s="239"/>
      <c r="D11" s="239"/>
      <c r="E11" s="239"/>
      <c r="F11" s="239"/>
      <c r="G11" s="11">
        <v>4</v>
      </c>
      <c r="H11" s="18">
        <v>66060</v>
      </c>
      <c r="I11" s="18">
        <v>33030</v>
      </c>
    </row>
    <row r="12" spans="1:9" ht="22.9" customHeight="1" x14ac:dyDescent="0.2">
      <c r="A12" s="239" t="s">
        <v>7</v>
      </c>
      <c r="B12" s="239"/>
      <c r="C12" s="239"/>
      <c r="D12" s="239"/>
      <c r="E12" s="239"/>
      <c r="F12" s="239"/>
      <c r="G12" s="11">
        <v>5</v>
      </c>
      <c r="H12" s="18">
        <v>478169</v>
      </c>
      <c r="I12" s="18">
        <v>422195</v>
      </c>
    </row>
    <row r="13" spans="1:9" ht="12.75" customHeight="1" x14ac:dyDescent="0.2">
      <c r="A13" s="239" t="s">
        <v>8</v>
      </c>
      <c r="B13" s="239"/>
      <c r="C13" s="239"/>
      <c r="D13" s="239"/>
      <c r="E13" s="239"/>
      <c r="F13" s="239"/>
      <c r="G13" s="11">
        <v>6</v>
      </c>
      <c r="H13" s="18">
        <v>0</v>
      </c>
      <c r="I13" s="18">
        <v>0</v>
      </c>
    </row>
    <row r="14" spans="1:9" ht="12.75" customHeight="1" x14ac:dyDescent="0.2">
      <c r="A14" s="239" t="s">
        <v>9</v>
      </c>
      <c r="B14" s="239"/>
      <c r="C14" s="239"/>
      <c r="D14" s="239"/>
      <c r="E14" s="239"/>
      <c r="F14" s="239"/>
      <c r="G14" s="11">
        <v>7</v>
      </c>
      <c r="H14" s="18">
        <v>0</v>
      </c>
      <c r="I14" s="18">
        <v>0</v>
      </c>
    </row>
    <row r="15" spans="1:9" ht="12.75" customHeight="1" x14ac:dyDescent="0.2">
      <c r="A15" s="239" t="s">
        <v>10</v>
      </c>
      <c r="B15" s="239"/>
      <c r="C15" s="239"/>
      <c r="D15" s="239"/>
      <c r="E15" s="239"/>
      <c r="F15" s="239"/>
      <c r="G15" s="11">
        <v>8</v>
      </c>
      <c r="H15" s="18">
        <v>451404</v>
      </c>
      <c r="I15" s="18">
        <v>752253</v>
      </c>
    </row>
    <row r="16" spans="1:9" ht="12.75" customHeight="1" x14ac:dyDescent="0.2">
      <c r="A16" s="239" t="s">
        <v>11</v>
      </c>
      <c r="B16" s="239"/>
      <c r="C16" s="239"/>
      <c r="D16" s="239"/>
      <c r="E16" s="239"/>
      <c r="F16" s="239"/>
      <c r="G16" s="11">
        <v>9</v>
      </c>
      <c r="H16" s="18">
        <v>0</v>
      </c>
      <c r="I16" s="18">
        <v>0</v>
      </c>
    </row>
    <row r="17" spans="1:9" ht="12.75" customHeight="1" x14ac:dyDescent="0.2">
      <c r="A17" s="240" t="s">
        <v>12</v>
      </c>
      <c r="B17" s="240"/>
      <c r="C17" s="240"/>
      <c r="D17" s="240"/>
      <c r="E17" s="240"/>
      <c r="F17" s="240"/>
      <c r="G17" s="12">
        <v>10</v>
      </c>
      <c r="H17" s="82">
        <f>H18+H19+H20+H21+H22+H23+H24+H25+H26</f>
        <v>60122193</v>
      </c>
      <c r="I17" s="82">
        <f>I18+I19+I20+I21+I22+I23+I24+I25+I26</f>
        <v>60717876</v>
      </c>
    </row>
    <row r="18" spans="1:9" ht="12.75" customHeight="1" x14ac:dyDescent="0.2">
      <c r="A18" s="239" t="s">
        <v>13</v>
      </c>
      <c r="B18" s="239"/>
      <c r="C18" s="239"/>
      <c r="D18" s="239"/>
      <c r="E18" s="239"/>
      <c r="F18" s="239"/>
      <c r="G18" s="11">
        <v>11</v>
      </c>
      <c r="H18" s="18">
        <v>1360280</v>
      </c>
      <c r="I18" s="18">
        <v>1360280</v>
      </c>
    </row>
    <row r="19" spans="1:9" ht="12.75" customHeight="1" x14ac:dyDescent="0.2">
      <c r="A19" s="239" t="s">
        <v>14</v>
      </c>
      <c r="B19" s="239"/>
      <c r="C19" s="239"/>
      <c r="D19" s="239"/>
      <c r="E19" s="239"/>
      <c r="F19" s="239"/>
      <c r="G19" s="11">
        <v>12</v>
      </c>
      <c r="H19" s="18">
        <v>5246311</v>
      </c>
      <c r="I19" s="18">
        <v>5171617</v>
      </c>
    </row>
    <row r="20" spans="1:9" ht="12.75" customHeight="1" x14ac:dyDescent="0.2">
      <c r="A20" s="239" t="s">
        <v>15</v>
      </c>
      <c r="B20" s="239"/>
      <c r="C20" s="239"/>
      <c r="D20" s="239"/>
      <c r="E20" s="239"/>
      <c r="F20" s="239"/>
      <c r="G20" s="11">
        <v>13</v>
      </c>
      <c r="H20" s="18">
        <v>5723384</v>
      </c>
      <c r="I20" s="18">
        <v>5381540</v>
      </c>
    </row>
    <row r="21" spans="1:9" ht="12.75" customHeight="1" x14ac:dyDescent="0.2">
      <c r="A21" s="239" t="s">
        <v>16</v>
      </c>
      <c r="B21" s="239"/>
      <c r="C21" s="239"/>
      <c r="D21" s="239"/>
      <c r="E21" s="239"/>
      <c r="F21" s="239"/>
      <c r="G21" s="11">
        <v>14</v>
      </c>
      <c r="H21" s="18">
        <v>1103989</v>
      </c>
      <c r="I21" s="18">
        <v>1005479</v>
      </c>
    </row>
    <row r="22" spans="1:9" ht="12.75" customHeight="1" x14ac:dyDescent="0.2">
      <c r="A22" s="239" t="s">
        <v>17</v>
      </c>
      <c r="B22" s="239"/>
      <c r="C22" s="239"/>
      <c r="D22" s="239"/>
      <c r="E22" s="239"/>
      <c r="F22" s="239"/>
      <c r="G22" s="11">
        <v>15</v>
      </c>
      <c r="H22" s="18">
        <v>0</v>
      </c>
      <c r="I22" s="18">
        <v>0</v>
      </c>
    </row>
    <row r="23" spans="1:9" ht="12.75" customHeight="1" x14ac:dyDescent="0.2">
      <c r="A23" s="239" t="s">
        <v>18</v>
      </c>
      <c r="B23" s="239"/>
      <c r="C23" s="239"/>
      <c r="D23" s="239"/>
      <c r="E23" s="239"/>
      <c r="F23" s="239"/>
      <c r="G23" s="11">
        <v>16</v>
      </c>
      <c r="H23" s="18">
        <v>0</v>
      </c>
      <c r="I23" s="18">
        <v>27918</v>
      </c>
    </row>
    <row r="24" spans="1:9" ht="12.75" customHeight="1" x14ac:dyDescent="0.2">
      <c r="A24" s="239" t="s">
        <v>19</v>
      </c>
      <c r="B24" s="239"/>
      <c r="C24" s="239"/>
      <c r="D24" s="239"/>
      <c r="E24" s="239"/>
      <c r="F24" s="239"/>
      <c r="G24" s="11">
        <v>17</v>
      </c>
      <c r="H24" s="18">
        <v>666205</v>
      </c>
      <c r="I24" s="18">
        <v>1045844</v>
      </c>
    </row>
    <row r="25" spans="1:9" ht="12.75" customHeight="1" x14ac:dyDescent="0.2">
      <c r="A25" s="239" t="s">
        <v>20</v>
      </c>
      <c r="B25" s="239"/>
      <c r="C25" s="239"/>
      <c r="D25" s="239"/>
      <c r="E25" s="239"/>
      <c r="F25" s="239"/>
      <c r="G25" s="11">
        <v>18</v>
      </c>
      <c r="H25" s="18">
        <v>665613</v>
      </c>
      <c r="I25" s="18">
        <v>1077577</v>
      </c>
    </row>
    <row r="26" spans="1:9" ht="12.75" customHeight="1" x14ac:dyDescent="0.2">
      <c r="A26" s="239" t="s">
        <v>21</v>
      </c>
      <c r="B26" s="239"/>
      <c r="C26" s="239"/>
      <c r="D26" s="239"/>
      <c r="E26" s="239"/>
      <c r="F26" s="239"/>
      <c r="G26" s="11">
        <v>19</v>
      </c>
      <c r="H26" s="18">
        <v>45356411</v>
      </c>
      <c r="I26" s="18">
        <v>45647621</v>
      </c>
    </row>
    <row r="27" spans="1:9" ht="12.75" customHeight="1" x14ac:dyDescent="0.2">
      <c r="A27" s="240" t="s">
        <v>22</v>
      </c>
      <c r="B27" s="240"/>
      <c r="C27" s="240"/>
      <c r="D27" s="240"/>
      <c r="E27" s="240"/>
      <c r="F27" s="240"/>
      <c r="G27" s="12">
        <v>20</v>
      </c>
      <c r="H27" s="82">
        <f>SUM(H28:H37)</f>
        <v>168359252</v>
      </c>
      <c r="I27" s="82">
        <f>SUM(I28:I37)</f>
        <v>180261256</v>
      </c>
    </row>
    <row r="28" spans="1:9" ht="12.75" customHeight="1" x14ac:dyDescent="0.2">
      <c r="A28" s="239" t="s">
        <v>23</v>
      </c>
      <c r="B28" s="239"/>
      <c r="C28" s="239"/>
      <c r="D28" s="239"/>
      <c r="E28" s="239"/>
      <c r="F28" s="239"/>
      <c r="G28" s="11">
        <v>21</v>
      </c>
      <c r="H28" s="18">
        <v>151270786</v>
      </c>
      <c r="I28" s="18">
        <v>160549289</v>
      </c>
    </row>
    <row r="29" spans="1:9" ht="12.75" customHeight="1" x14ac:dyDescent="0.2">
      <c r="A29" s="239" t="s">
        <v>24</v>
      </c>
      <c r="B29" s="239"/>
      <c r="C29" s="239"/>
      <c r="D29" s="239"/>
      <c r="E29" s="239"/>
      <c r="F29" s="239"/>
      <c r="G29" s="11">
        <v>22</v>
      </c>
      <c r="H29" s="18">
        <v>0</v>
      </c>
      <c r="I29" s="18">
        <v>0</v>
      </c>
    </row>
    <row r="30" spans="1:9" ht="12.75" customHeight="1" x14ac:dyDescent="0.2">
      <c r="A30" s="239" t="s">
        <v>25</v>
      </c>
      <c r="B30" s="239"/>
      <c r="C30" s="239"/>
      <c r="D30" s="239"/>
      <c r="E30" s="239"/>
      <c r="F30" s="239"/>
      <c r="G30" s="11">
        <v>23</v>
      </c>
      <c r="H30" s="18">
        <v>7225000</v>
      </c>
      <c r="I30" s="18">
        <v>9900000</v>
      </c>
    </row>
    <row r="31" spans="1:9" ht="24" customHeight="1" x14ac:dyDescent="0.2">
      <c r="A31" s="239" t="s">
        <v>26</v>
      </c>
      <c r="B31" s="239"/>
      <c r="C31" s="239"/>
      <c r="D31" s="239"/>
      <c r="E31" s="239"/>
      <c r="F31" s="239"/>
      <c r="G31" s="11">
        <v>24</v>
      </c>
      <c r="H31" s="18">
        <v>8988288</v>
      </c>
      <c r="I31" s="18">
        <v>8988288</v>
      </c>
    </row>
    <row r="32" spans="1:9" ht="23.45" customHeight="1" x14ac:dyDescent="0.2">
      <c r="A32" s="239" t="s">
        <v>27</v>
      </c>
      <c r="B32" s="239"/>
      <c r="C32" s="239"/>
      <c r="D32" s="239"/>
      <c r="E32" s="239"/>
      <c r="F32" s="239"/>
      <c r="G32" s="11">
        <v>25</v>
      </c>
      <c r="H32" s="18">
        <v>0</v>
      </c>
      <c r="I32" s="18">
        <v>0</v>
      </c>
    </row>
    <row r="33" spans="1:9" ht="21.6" customHeight="1" x14ac:dyDescent="0.2">
      <c r="A33" s="239" t="s">
        <v>28</v>
      </c>
      <c r="B33" s="239"/>
      <c r="C33" s="239"/>
      <c r="D33" s="239"/>
      <c r="E33" s="239"/>
      <c r="F33" s="239"/>
      <c r="G33" s="11">
        <v>26</v>
      </c>
      <c r="H33" s="18">
        <v>0</v>
      </c>
      <c r="I33" s="18">
        <v>0</v>
      </c>
    </row>
    <row r="34" spans="1:9" ht="12.75" customHeight="1" x14ac:dyDescent="0.2">
      <c r="A34" s="239" t="s">
        <v>29</v>
      </c>
      <c r="B34" s="239"/>
      <c r="C34" s="239"/>
      <c r="D34" s="239"/>
      <c r="E34" s="239"/>
      <c r="F34" s="239"/>
      <c r="G34" s="11">
        <v>27</v>
      </c>
      <c r="H34" s="18">
        <v>846778</v>
      </c>
      <c r="I34" s="18">
        <v>794459</v>
      </c>
    </row>
    <row r="35" spans="1:9" ht="12.75" customHeight="1" x14ac:dyDescent="0.2">
      <c r="A35" s="239" t="s">
        <v>30</v>
      </c>
      <c r="B35" s="239"/>
      <c r="C35" s="239"/>
      <c r="D35" s="239"/>
      <c r="E35" s="239"/>
      <c r="F35" s="239"/>
      <c r="G35" s="11">
        <v>28</v>
      </c>
      <c r="H35" s="18">
        <v>28400</v>
      </c>
      <c r="I35" s="18">
        <v>29220</v>
      </c>
    </row>
    <row r="36" spans="1:9" ht="12.75" customHeight="1" x14ac:dyDescent="0.2">
      <c r="A36" s="239" t="s">
        <v>31</v>
      </c>
      <c r="B36" s="239"/>
      <c r="C36" s="239"/>
      <c r="D36" s="239"/>
      <c r="E36" s="239"/>
      <c r="F36" s="239"/>
      <c r="G36" s="11">
        <v>29</v>
      </c>
      <c r="H36" s="18">
        <v>0</v>
      </c>
      <c r="I36" s="18">
        <v>0</v>
      </c>
    </row>
    <row r="37" spans="1:9" ht="12.75" customHeight="1" x14ac:dyDescent="0.2">
      <c r="A37" s="239" t="s">
        <v>32</v>
      </c>
      <c r="B37" s="239"/>
      <c r="C37" s="239"/>
      <c r="D37" s="239"/>
      <c r="E37" s="239"/>
      <c r="F37" s="239"/>
      <c r="G37" s="11">
        <v>30</v>
      </c>
      <c r="H37" s="18">
        <v>0</v>
      </c>
      <c r="I37" s="18">
        <v>0</v>
      </c>
    </row>
    <row r="38" spans="1:9" ht="12.75" customHeight="1" x14ac:dyDescent="0.2">
      <c r="A38" s="240" t="s">
        <v>33</v>
      </c>
      <c r="B38" s="240"/>
      <c r="C38" s="240"/>
      <c r="D38" s="240"/>
      <c r="E38" s="240"/>
      <c r="F38" s="240"/>
      <c r="G38" s="12">
        <v>31</v>
      </c>
      <c r="H38" s="82">
        <f>H39+H40+H41+H42</f>
        <v>924702</v>
      </c>
      <c r="I38" s="82">
        <f>I39+I40+I41+I42</f>
        <v>924702</v>
      </c>
    </row>
    <row r="39" spans="1:9" ht="12.75" customHeight="1" x14ac:dyDescent="0.2">
      <c r="A39" s="239" t="s">
        <v>34</v>
      </c>
      <c r="B39" s="239"/>
      <c r="C39" s="239"/>
      <c r="D39" s="239"/>
      <c r="E39" s="239"/>
      <c r="F39" s="239"/>
      <c r="G39" s="11">
        <v>32</v>
      </c>
      <c r="H39" s="18">
        <v>0</v>
      </c>
      <c r="I39" s="18">
        <v>0</v>
      </c>
    </row>
    <row r="40" spans="1:9" ht="12.75" customHeight="1" x14ac:dyDescent="0.2">
      <c r="A40" s="239" t="s">
        <v>35</v>
      </c>
      <c r="B40" s="239"/>
      <c r="C40" s="239"/>
      <c r="D40" s="239"/>
      <c r="E40" s="239"/>
      <c r="F40" s="239"/>
      <c r="G40" s="11">
        <v>33</v>
      </c>
      <c r="H40" s="18">
        <v>0</v>
      </c>
      <c r="I40" s="18">
        <v>0</v>
      </c>
    </row>
    <row r="41" spans="1:9" ht="12.75" customHeight="1" x14ac:dyDescent="0.2">
      <c r="A41" s="239" t="s">
        <v>36</v>
      </c>
      <c r="B41" s="239"/>
      <c r="C41" s="239"/>
      <c r="D41" s="239"/>
      <c r="E41" s="239"/>
      <c r="F41" s="239"/>
      <c r="G41" s="11">
        <v>34</v>
      </c>
      <c r="H41" s="18">
        <v>11778</v>
      </c>
      <c r="I41" s="18">
        <v>11778</v>
      </c>
    </row>
    <row r="42" spans="1:9" ht="12.75" customHeight="1" x14ac:dyDescent="0.2">
      <c r="A42" s="239" t="s">
        <v>37</v>
      </c>
      <c r="B42" s="239"/>
      <c r="C42" s="239"/>
      <c r="D42" s="239"/>
      <c r="E42" s="239"/>
      <c r="F42" s="239"/>
      <c r="G42" s="11">
        <v>35</v>
      </c>
      <c r="H42" s="18">
        <v>912924</v>
      </c>
      <c r="I42" s="18">
        <v>912924</v>
      </c>
    </row>
    <row r="43" spans="1:9" ht="12.75" customHeight="1" x14ac:dyDescent="0.2">
      <c r="A43" s="239" t="s">
        <v>38</v>
      </c>
      <c r="B43" s="239"/>
      <c r="C43" s="239"/>
      <c r="D43" s="239"/>
      <c r="E43" s="239"/>
      <c r="F43" s="239"/>
      <c r="G43" s="11">
        <v>36</v>
      </c>
      <c r="H43" s="18">
        <v>1161079</v>
      </c>
      <c r="I43" s="18">
        <f>1227042-65963</f>
        <v>1161079</v>
      </c>
    </row>
    <row r="44" spans="1:9" ht="12.75" customHeight="1" x14ac:dyDescent="0.2">
      <c r="A44" s="241" t="s">
        <v>303</v>
      </c>
      <c r="B44" s="241"/>
      <c r="C44" s="241"/>
      <c r="D44" s="241"/>
      <c r="E44" s="241"/>
      <c r="F44" s="241"/>
      <c r="G44" s="12">
        <v>37</v>
      </c>
      <c r="H44" s="82">
        <f>H45+H53+H60+H70</f>
        <v>126459476</v>
      </c>
      <c r="I44" s="82">
        <f>I45+I53+I60+I70</f>
        <v>127954421</v>
      </c>
    </row>
    <row r="45" spans="1:9" ht="12.75" customHeight="1" x14ac:dyDescent="0.2">
      <c r="A45" s="240" t="s">
        <v>39</v>
      </c>
      <c r="B45" s="240"/>
      <c r="C45" s="240"/>
      <c r="D45" s="240"/>
      <c r="E45" s="240"/>
      <c r="F45" s="240"/>
      <c r="G45" s="12">
        <v>38</v>
      </c>
      <c r="H45" s="82">
        <f>SUM(H46:H52)</f>
        <v>2438619</v>
      </c>
      <c r="I45" s="82">
        <f>SUM(I46:I52)</f>
        <v>7015066</v>
      </c>
    </row>
    <row r="46" spans="1:9" ht="12.75" customHeight="1" x14ac:dyDescent="0.2">
      <c r="A46" s="239" t="s">
        <v>40</v>
      </c>
      <c r="B46" s="239"/>
      <c r="C46" s="239"/>
      <c r="D46" s="239"/>
      <c r="E46" s="239"/>
      <c r="F46" s="239"/>
      <c r="G46" s="11">
        <v>39</v>
      </c>
      <c r="H46" s="18">
        <v>366108</v>
      </c>
      <c r="I46" s="18">
        <v>454368</v>
      </c>
    </row>
    <row r="47" spans="1:9" ht="12.75" customHeight="1" x14ac:dyDescent="0.2">
      <c r="A47" s="239" t="s">
        <v>41</v>
      </c>
      <c r="B47" s="239"/>
      <c r="C47" s="239"/>
      <c r="D47" s="239"/>
      <c r="E47" s="239"/>
      <c r="F47" s="239"/>
      <c r="G47" s="11">
        <v>40</v>
      </c>
      <c r="H47" s="18">
        <v>0</v>
      </c>
      <c r="I47" s="18">
        <v>0</v>
      </c>
    </row>
    <row r="48" spans="1:9" ht="12.75" customHeight="1" x14ac:dyDescent="0.2">
      <c r="A48" s="239" t="s">
        <v>42</v>
      </c>
      <c r="B48" s="239"/>
      <c r="C48" s="239"/>
      <c r="D48" s="239"/>
      <c r="E48" s="239"/>
      <c r="F48" s="239"/>
      <c r="G48" s="11">
        <v>41</v>
      </c>
      <c r="H48" s="18">
        <v>0</v>
      </c>
      <c r="I48" s="18">
        <v>0</v>
      </c>
    </row>
    <row r="49" spans="1:9" ht="12.75" customHeight="1" x14ac:dyDescent="0.2">
      <c r="A49" s="239" t="s">
        <v>43</v>
      </c>
      <c r="B49" s="239"/>
      <c r="C49" s="239"/>
      <c r="D49" s="239"/>
      <c r="E49" s="239"/>
      <c r="F49" s="239"/>
      <c r="G49" s="11">
        <v>42</v>
      </c>
      <c r="H49" s="18">
        <v>1315255</v>
      </c>
      <c r="I49" s="18">
        <v>6560698</v>
      </c>
    </row>
    <row r="50" spans="1:9" ht="12.75" customHeight="1" x14ac:dyDescent="0.2">
      <c r="A50" s="239" t="s">
        <v>44</v>
      </c>
      <c r="B50" s="239"/>
      <c r="C50" s="239"/>
      <c r="D50" s="239"/>
      <c r="E50" s="239"/>
      <c r="F50" s="239"/>
      <c r="G50" s="11">
        <v>43</v>
      </c>
      <c r="H50" s="18">
        <v>0</v>
      </c>
      <c r="I50" s="18">
        <v>0</v>
      </c>
    </row>
    <row r="51" spans="1:9" ht="12.75" customHeight="1" x14ac:dyDescent="0.2">
      <c r="A51" s="239" t="s">
        <v>45</v>
      </c>
      <c r="B51" s="239"/>
      <c r="C51" s="239"/>
      <c r="D51" s="239"/>
      <c r="E51" s="239"/>
      <c r="F51" s="239"/>
      <c r="G51" s="11">
        <v>44</v>
      </c>
      <c r="H51" s="18">
        <v>757256</v>
      </c>
      <c r="I51" s="18">
        <v>0</v>
      </c>
    </row>
    <row r="52" spans="1:9" ht="12.75" customHeight="1" x14ac:dyDescent="0.2">
      <c r="A52" s="239" t="s">
        <v>46</v>
      </c>
      <c r="B52" s="239"/>
      <c r="C52" s="239"/>
      <c r="D52" s="239"/>
      <c r="E52" s="239"/>
      <c r="F52" s="239"/>
      <c r="G52" s="11">
        <v>45</v>
      </c>
      <c r="H52" s="18">
        <v>0</v>
      </c>
      <c r="I52" s="18">
        <v>0</v>
      </c>
    </row>
    <row r="53" spans="1:9" ht="12.75" customHeight="1" x14ac:dyDescent="0.2">
      <c r="A53" s="240" t="s">
        <v>47</v>
      </c>
      <c r="B53" s="240"/>
      <c r="C53" s="240"/>
      <c r="D53" s="240"/>
      <c r="E53" s="240"/>
      <c r="F53" s="240"/>
      <c r="G53" s="12">
        <v>46</v>
      </c>
      <c r="H53" s="82">
        <f>SUM(H54:H59)</f>
        <v>116727244</v>
      </c>
      <c r="I53" s="82">
        <f>SUM(I54:I59)</f>
        <v>86428655</v>
      </c>
    </row>
    <row r="54" spans="1:9" ht="12.75" customHeight="1" x14ac:dyDescent="0.2">
      <c r="A54" s="239" t="s">
        <v>48</v>
      </c>
      <c r="B54" s="239"/>
      <c r="C54" s="239"/>
      <c r="D54" s="239"/>
      <c r="E54" s="239"/>
      <c r="F54" s="239"/>
      <c r="G54" s="11">
        <v>47</v>
      </c>
      <c r="H54" s="18">
        <v>18343638</v>
      </c>
      <c r="I54" s="18">
        <v>24476423</v>
      </c>
    </row>
    <row r="55" spans="1:9" ht="12.75" customHeight="1" x14ac:dyDescent="0.2">
      <c r="A55" s="239" t="s">
        <v>49</v>
      </c>
      <c r="B55" s="239"/>
      <c r="C55" s="239"/>
      <c r="D55" s="239"/>
      <c r="E55" s="239"/>
      <c r="F55" s="239"/>
      <c r="G55" s="11">
        <v>48</v>
      </c>
      <c r="H55" s="18">
        <v>23175270</v>
      </c>
      <c r="I55" s="18">
        <v>1930746</v>
      </c>
    </row>
    <row r="56" spans="1:9" ht="12.75" customHeight="1" x14ac:dyDescent="0.2">
      <c r="A56" s="239" t="s">
        <v>50</v>
      </c>
      <c r="B56" s="239"/>
      <c r="C56" s="239"/>
      <c r="D56" s="239"/>
      <c r="E56" s="239"/>
      <c r="F56" s="239"/>
      <c r="G56" s="11">
        <v>49</v>
      </c>
      <c r="H56" s="18">
        <v>61504160</v>
      </c>
      <c r="I56" s="18">
        <v>46400849</v>
      </c>
    </row>
    <row r="57" spans="1:9" ht="12.75" customHeight="1" x14ac:dyDescent="0.2">
      <c r="A57" s="239" t="s">
        <v>51</v>
      </c>
      <c r="B57" s="239"/>
      <c r="C57" s="239"/>
      <c r="D57" s="239"/>
      <c r="E57" s="239"/>
      <c r="F57" s="239"/>
      <c r="G57" s="11">
        <v>50</v>
      </c>
      <c r="H57" s="18">
        <v>4214</v>
      </c>
      <c r="I57" s="18">
        <v>30817</v>
      </c>
    </row>
    <row r="58" spans="1:9" ht="12.75" customHeight="1" x14ac:dyDescent="0.2">
      <c r="A58" s="239" t="s">
        <v>52</v>
      </c>
      <c r="B58" s="239"/>
      <c r="C58" s="239"/>
      <c r="D58" s="239"/>
      <c r="E58" s="239"/>
      <c r="F58" s="239"/>
      <c r="G58" s="11">
        <v>51</v>
      </c>
      <c r="H58" s="18">
        <v>3056233</v>
      </c>
      <c r="I58" s="18">
        <v>3381623</v>
      </c>
    </row>
    <row r="59" spans="1:9" ht="12.75" customHeight="1" x14ac:dyDescent="0.2">
      <c r="A59" s="239" t="s">
        <v>53</v>
      </c>
      <c r="B59" s="239"/>
      <c r="C59" s="239"/>
      <c r="D59" s="239"/>
      <c r="E59" s="239"/>
      <c r="F59" s="239"/>
      <c r="G59" s="11">
        <v>52</v>
      </c>
      <c r="H59" s="18">
        <v>10643729</v>
      </c>
      <c r="I59" s="18">
        <f>10284625-76431+3</f>
        <v>10208197</v>
      </c>
    </row>
    <row r="60" spans="1:9" ht="12.75" customHeight="1" x14ac:dyDescent="0.2">
      <c r="A60" s="240" t="s">
        <v>54</v>
      </c>
      <c r="B60" s="240"/>
      <c r="C60" s="240"/>
      <c r="D60" s="240"/>
      <c r="E60" s="240"/>
      <c r="F60" s="240"/>
      <c r="G60" s="12">
        <v>53</v>
      </c>
      <c r="H60" s="82">
        <f>SUM(H61:H69)</f>
        <v>0</v>
      </c>
      <c r="I60" s="82">
        <f>SUM(I61:I69)</f>
        <v>13817619</v>
      </c>
    </row>
    <row r="61" spans="1:9" ht="12.75" customHeight="1" x14ac:dyDescent="0.2">
      <c r="A61" s="239" t="s">
        <v>23</v>
      </c>
      <c r="B61" s="239"/>
      <c r="C61" s="239"/>
      <c r="D61" s="239"/>
      <c r="E61" s="239"/>
      <c r="F61" s="239"/>
      <c r="G61" s="11">
        <v>54</v>
      </c>
      <c r="H61" s="18">
        <v>0</v>
      </c>
      <c r="I61" s="18">
        <v>0</v>
      </c>
    </row>
    <row r="62" spans="1:9" ht="27.6" customHeight="1" x14ac:dyDescent="0.2">
      <c r="A62" s="239" t="s">
        <v>24</v>
      </c>
      <c r="B62" s="239"/>
      <c r="C62" s="239"/>
      <c r="D62" s="239"/>
      <c r="E62" s="239"/>
      <c r="F62" s="239"/>
      <c r="G62" s="11">
        <v>55</v>
      </c>
      <c r="H62" s="18">
        <v>0</v>
      </c>
      <c r="I62" s="18">
        <v>0</v>
      </c>
    </row>
    <row r="63" spans="1:9" ht="12.75" customHeight="1" x14ac:dyDescent="0.2">
      <c r="A63" s="239" t="s">
        <v>25</v>
      </c>
      <c r="B63" s="239"/>
      <c r="C63" s="239"/>
      <c r="D63" s="239"/>
      <c r="E63" s="239"/>
      <c r="F63" s="239"/>
      <c r="G63" s="11">
        <v>56</v>
      </c>
      <c r="H63" s="18">
        <v>0</v>
      </c>
      <c r="I63" s="18">
        <v>13525000</v>
      </c>
    </row>
    <row r="64" spans="1:9" ht="25.9" customHeight="1" x14ac:dyDescent="0.2">
      <c r="A64" s="239" t="s">
        <v>55</v>
      </c>
      <c r="B64" s="239"/>
      <c r="C64" s="239"/>
      <c r="D64" s="239"/>
      <c r="E64" s="239"/>
      <c r="F64" s="239"/>
      <c r="G64" s="11">
        <v>57</v>
      </c>
      <c r="H64" s="18">
        <v>0</v>
      </c>
      <c r="I64" s="18">
        <v>0</v>
      </c>
    </row>
    <row r="65" spans="1:9" ht="21.6" customHeight="1" x14ac:dyDescent="0.2">
      <c r="A65" s="239" t="s">
        <v>27</v>
      </c>
      <c r="B65" s="239"/>
      <c r="C65" s="239"/>
      <c r="D65" s="239"/>
      <c r="E65" s="239"/>
      <c r="F65" s="239"/>
      <c r="G65" s="11">
        <v>58</v>
      </c>
      <c r="H65" s="18">
        <v>0</v>
      </c>
      <c r="I65" s="18">
        <v>0</v>
      </c>
    </row>
    <row r="66" spans="1:9" ht="21.6" customHeight="1" x14ac:dyDescent="0.2">
      <c r="A66" s="239" t="s">
        <v>28</v>
      </c>
      <c r="B66" s="239"/>
      <c r="C66" s="239"/>
      <c r="D66" s="239"/>
      <c r="E66" s="239"/>
      <c r="F66" s="239"/>
      <c r="G66" s="11">
        <v>59</v>
      </c>
      <c r="H66" s="18">
        <v>0</v>
      </c>
      <c r="I66" s="18">
        <v>0</v>
      </c>
    </row>
    <row r="67" spans="1:9" ht="12.75" customHeight="1" x14ac:dyDescent="0.2">
      <c r="A67" s="239" t="s">
        <v>29</v>
      </c>
      <c r="B67" s="239"/>
      <c r="C67" s="239"/>
      <c r="D67" s="239"/>
      <c r="E67" s="239"/>
      <c r="F67" s="239"/>
      <c r="G67" s="11">
        <v>60</v>
      </c>
      <c r="H67" s="18">
        <v>0</v>
      </c>
      <c r="I67" s="18">
        <v>0</v>
      </c>
    </row>
    <row r="68" spans="1:9" ht="12.75" customHeight="1" x14ac:dyDescent="0.2">
      <c r="A68" s="239" t="s">
        <v>30</v>
      </c>
      <c r="B68" s="239"/>
      <c r="C68" s="239"/>
      <c r="D68" s="239"/>
      <c r="E68" s="239"/>
      <c r="F68" s="239"/>
      <c r="G68" s="11">
        <v>61</v>
      </c>
      <c r="H68" s="18">
        <v>0</v>
      </c>
      <c r="I68" s="18">
        <v>0</v>
      </c>
    </row>
    <row r="69" spans="1:9" ht="12.75" customHeight="1" x14ac:dyDescent="0.2">
      <c r="A69" s="239" t="s">
        <v>56</v>
      </c>
      <c r="B69" s="239"/>
      <c r="C69" s="239"/>
      <c r="D69" s="239"/>
      <c r="E69" s="239"/>
      <c r="F69" s="239"/>
      <c r="G69" s="11">
        <v>62</v>
      </c>
      <c r="H69" s="18">
        <v>0</v>
      </c>
      <c r="I69" s="18">
        <v>292619</v>
      </c>
    </row>
    <row r="70" spans="1:9" ht="12.75" customHeight="1" x14ac:dyDescent="0.2">
      <c r="A70" s="239" t="s">
        <v>57</v>
      </c>
      <c r="B70" s="239"/>
      <c r="C70" s="239"/>
      <c r="D70" s="239"/>
      <c r="E70" s="239"/>
      <c r="F70" s="239"/>
      <c r="G70" s="11">
        <v>63</v>
      </c>
      <c r="H70" s="18">
        <v>7293613</v>
      </c>
      <c r="I70" s="18">
        <v>20693081</v>
      </c>
    </row>
    <row r="71" spans="1:9" ht="12.75" customHeight="1" x14ac:dyDescent="0.2">
      <c r="A71" s="255" t="s">
        <v>58</v>
      </c>
      <c r="B71" s="255"/>
      <c r="C71" s="255"/>
      <c r="D71" s="255"/>
      <c r="E71" s="255"/>
      <c r="F71" s="255"/>
      <c r="G71" s="11">
        <v>64</v>
      </c>
      <c r="H71" s="18">
        <v>1753931</v>
      </c>
      <c r="I71" s="18">
        <v>2610742</v>
      </c>
    </row>
    <row r="72" spans="1:9" ht="12.75" customHeight="1" x14ac:dyDescent="0.2">
      <c r="A72" s="241" t="s">
        <v>304</v>
      </c>
      <c r="B72" s="241"/>
      <c r="C72" s="241"/>
      <c r="D72" s="241"/>
      <c r="E72" s="241"/>
      <c r="F72" s="241"/>
      <c r="G72" s="12">
        <v>65</v>
      </c>
      <c r="H72" s="82">
        <f>H8+H9+H44+H71</f>
        <v>359776266</v>
      </c>
      <c r="I72" s="82">
        <f>I8+I9+I44+I71</f>
        <v>374837554</v>
      </c>
    </row>
    <row r="73" spans="1:9" ht="12.75" customHeight="1" x14ac:dyDescent="0.2">
      <c r="A73" s="255" t="s">
        <v>59</v>
      </c>
      <c r="B73" s="255"/>
      <c r="C73" s="255"/>
      <c r="D73" s="255"/>
      <c r="E73" s="255"/>
      <c r="F73" s="255"/>
      <c r="G73" s="11">
        <v>66</v>
      </c>
      <c r="H73" s="18">
        <v>384096854</v>
      </c>
      <c r="I73" s="18">
        <v>428503159</v>
      </c>
    </row>
    <row r="74" spans="1:9" x14ac:dyDescent="0.2">
      <c r="A74" s="257" t="s">
        <v>60</v>
      </c>
      <c r="B74" s="258"/>
      <c r="C74" s="258"/>
      <c r="D74" s="258"/>
      <c r="E74" s="258"/>
      <c r="F74" s="258"/>
      <c r="G74" s="258"/>
      <c r="H74" s="258"/>
      <c r="I74" s="258"/>
    </row>
    <row r="75" spans="1:9" ht="12.75" customHeight="1" x14ac:dyDescent="0.2">
      <c r="A75" s="241" t="s">
        <v>352</v>
      </c>
      <c r="B75" s="241"/>
      <c r="C75" s="241"/>
      <c r="D75" s="241"/>
      <c r="E75" s="241"/>
      <c r="F75" s="241"/>
      <c r="G75" s="12">
        <v>67</v>
      </c>
      <c r="H75" s="83">
        <f>H76+H77+H78+H84+H85+H91+H94+H97</f>
        <v>267113548</v>
      </c>
      <c r="I75" s="83">
        <f>I76+I77+I78+I84+I85+I91+I94+I97</f>
        <v>294840055</v>
      </c>
    </row>
    <row r="76" spans="1:9" ht="12.75" customHeight="1" x14ac:dyDescent="0.2">
      <c r="A76" s="239" t="s">
        <v>61</v>
      </c>
      <c r="B76" s="239"/>
      <c r="C76" s="239"/>
      <c r="D76" s="239"/>
      <c r="E76" s="239"/>
      <c r="F76" s="239"/>
      <c r="G76" s="11">
        <v>68</v>
      </c>
      <c r="H76" s="18">
        <v>159471378</v>
      </c>
      <c r="I76" s="18">
        <v>159471378</v>
      </c>
    </row>
    <row r="77" spans="1:9" ht="12.75" customHeight="1" x14ac:dyDescent="0.2">
      <c r="A77" s="239" t="s">
        <v>62</v>
      </c>
      <c r="B77" s="239"/>
      <c r="C77" s="239"/>
      <c r="D77" s="239"/>
      <c r="E77" s="239"/>
      <c r="F77" s="239"/>
      <c r="G77" s="11">
        <v>69</v>
      </c>
      <c r="H77" s="18">
        <v>1073176</v>
      </c>
      <c r="I77" s="18">
        <v>1073176</v>
      </c>
    </row>
    <row r="78" spans="1:9" ht="12.75" customHeight="1" x14ac:dyDescent="0.2">
      <c r="A78" s="240" t="s">
        <v>63</v>
      </c>
      <c r="B78" s="240"/>
      <c r="C78" s="240"/>
      <c r="D78" s="240"/>
      <c r="E78" s="240"/>
      <c r="F78" s="240"/>
      <c r="G78" s="12">
        <v>70</v>
      </c>
      <c r="H78" s="83">
        <f>SUM(H79:H83)</f>
        <v>68674033</v>
      </c>
      <c r="I78" s="83">
        <f>SUM(I79:I83)</f>
        <v>70246730</v>
      </c>
    </row>
    <row r="79" spans="1:9" ht="12.75" customHeight="1" x14ac:dyDescent="0.2">
      <c r="A79" s="239" t="s">
        <v>64</v>
      </c>
      <c r="B79" s="239"/>
      <c r="C79" s="239"/>
      <c r="D79" s="239"/>
      <c r="E79" s="239"/>
      <c r="F79" s="239"/>
      <c r="G79" s="11">
        <v>71</v>
      </c>
      <c r="H79" s="18">
        <v>9325953</v>
      </c>
      <c r="I79" s="18">
        <v>9524246</v>
      </c>
    </row>
    <row r="80" spans="1:9" ht="12.75" customHeight="1" x14ac:dyDescent="0.2">
      <c r="A80" s="239" t="s">
        <v>65</v>
      </c>
      <c r="B80" s="239"/>
      <c r="C80" s="239"/>
      <c r="D80" s="239"/>
      <c r="E80" s="239"/>
      <c r="F80" s="239"/>
      <c r="G80" s="11">
        <v>72</v>
      </c>
      <c r="H80" s="18">
        <v>5998550</v>
      </c>
      <c r="I80" s="18">
        <v>5965222</v>
      </c>
    </row>
    <row r="81" spans="1:9" ht="12.75" customHeight="1" x14ac:dyDescent="0.2">
      <c r="A81" s="239" t="s">
        <v>66</v>
      </c>
      <c r="B81" s="239"/>
      <c r="C81" s="239"/>
      <c r="D81" s="239"/>
      <c r="E81" s="239"/>
      <c r="F81" s="239"/>
      <c r="G81" s="11">
        <v>73</v>
      </c>
      <c r="H81" s="18">
        <v>-1998550</v>
      </c>
      <c r="I81" s="18">
        <v>-1965222</v>
      </c>
    </row>
    <row r="82" spans="1:9" ht="12.75" customHeight="1" x14ac:dyDescent="0.2">
      <c r="A82" s="239" t="s">
        <v>67</v>
      </c>
      <c r="B82" s="239"/>
      <c r="C82" s="239"/>
      <c r="D82" s="239"/>
      <c r="E82" s="239"/>
      <c r="F82" s="239"/>
      <c r="G82" s="11">
        <v>74</v>
      </c>
      <c r="H82" s="18">
        <v>34899714</v>
      </c>
      <c r="I82" s="18">
        <v>34899714</v>
      </c>
    </row>
    <row r="83" spans="1:9" ht="12.75" customHeight="1" x14ac:dyDescent="0.2">
      <c r="A83" s="239" t="s">
        <v>68</v>
      </c>
      <c r="B83" s="239"/>
      <c r="C83" s="239"/>
      <c r="D83" s="239"/>
      <c r="E83" s="239"/>
      <c r="F83" s="239"/>
      <c r="G83" s="11">
        <v>75</v>
      </c>
      <c r="H83" s="18">
        <v>20448366</v>
      </c>
      <c r="I83" s="18">
        <v>21822770</v>
      </c>
    </row>
    <row r="84" spans="1:9" ht="12.75" customHeight="1" x14ac:dyDescent="0.2">
      <c r="A84" s="256" t="s">
        <v>69</v>
      </c>
      <c r="B84" s="256"/>
      <c r="C84" s="256"/>
      <c r="D84" s="256"/>
      <c r="E84" s="256"/>
      <c r="F84" s="256"/>
      <c r="G84" s="42">
        <v>76</v>
      </c>
      <c r="H84" s="43">
        <v>0</v>
      </c>
      <c r="I84" s="43">
        <v>0</v>
      </c>
    </row>
    <row r="85" spans="1:9" ht="12.75" customHeight="1" x14ac:dyDescent="0.2">
      <c r="A85" s="240" t="s">
        <v>444</v>
      </c>
      <c r="B85" s="240"/>
      <c r="C85" s="240"/>
      <c r="D85" s="240"/>
      <c r="E85" s="240"/>
      <c r="F85" s="240"/>
      <c r="G85" s="12">
        <v>77</v>
      </c>
      <c r="H85" s="82">
        <f>H86+H87+H88+H89+H90</f>
        <v>0</v>
      </c>
      <c r="I85" s="82">
        <f>I86+I87+I88+I89+I90</f>
        <v>0</v>
      </c>
    </row>
    <row r="86" spans="1:9" ht="25.5" customHeight="1" x14ac:dyDescent="0.2">
      <c r="A86" s="239" t="s">
        <v>445</v>
      </c>
      <c r="B86" s="239"/>
      <c r="C86" s="239"/>
      <c r="D86" s="239"/>
      <c r="E86" s="239"/>
      <c r="F86" s="239"/>
      <c r="G86" s="11">
        <v>78</v>
      </c>
      <c r="H86" s="18">
        <v>0</v>
      </c>
      <c r="I86" s="18">
        <v>0</v>
      </c>
    </row>
    <row r="87" spans="1:9" ht="12.75" customHeight="1" x14ac:dyDescent="0.2">
      <c r="A87" s="239" t="s">
        <v>70</v>
      </c>
      <c r="B87" s="239"/>
      <c r="C87" s="239"/>
      <c r="D87" s="239"/>
      <c r="E87" s="239"/>
      <c r="F87" s="239"/>
      <c r="G87" s="11">
        <v>79</v>
      </c>
      <c r="H87" s="18">
        <v>0</v>
      </c>
      <c r="I87" s="18">
        <v>0</v>
      </c>
    </row>
    <row r="88" spans="1:9" ht="12.75" customHeight="1" x14ac:dyDescent="0.2">
      <c r="A88" s="239" t="s">
        <v>71</v>
      </c>
      <c r="B88" s="239"/>
      <c r="C88" s="239"/>
      <c r="D88" s="239"/>
      <c r="E88" s="239"/>
      <c r="F88" s="239"/>
      <c r="G88" s="11">
        <v>80</v>
      </c>
      <c r="H88" s="18">
        <v>0</v>
      </c>
      <c r="I88" s="18">
        <v>0</v>
      </c>
    </row>
    <row r="89" spans="1:9" ht="12.75" customHeight="1" x14ac:dyDescent="0.2">
      <c r="A89" s="239" t="s">
        <v>348</v>
      </c>
      <c r="B89" s="239"/>
      <c r="C89" s="239"/>
      <c r="D89" s="239"/>
      <c r="E89" s="239"/>
      <c r="F89" s="239"/>
      <c r="G89" s="11">
        <v>81</v>
      </c>
      <c r="H89" s="18">
        <v>0</v>
      </c>
      <c r="I89" s="18">
        <v>0</v>
      </c>
    </row>
    <row r="90" spans="1:9" ht="12.75" customHeight="1" x14ac:dyDescent="0.2">
      <c r="A90" s="239" t="s">
        <v>349</v>
      </c>
      <c r="B90" s="239"/>
      <c r="C90" s="239"/>
      <c r="D90" s="239"/>
      <c r="E90" s="239"/>
      <c r="F90" s="239"/>
      <c r="G90" s="11">
        <v>82</v>
      </c>
      <c r="H90" s="18">
        <v>0</v>
      </c>
      <c r="I90" s="18">
        <v>0</v>
      </c>
    </row>
    <row r="91" spans="1:9" ht="12.75" customHeight="1" x14ac:dyDescent="0.2">
      <c r="A91" s="240" t="s">
        <v>350</v>
      </c>
      <c r="B91" s="240"/>
      <c r="C91" s="240"/>
      <c r="D91" s="240"/>
      <c r="E91" s="240"/>
      <c r="F91" s="240"/>
      <c r="G91" s="12">
        <v>83</v>
      </c>
      <c r="H91" s="82">
        <f>H92-H93</f>
        <v>6441028</v>
      </c>
      <c r="I91" s="82">
        <f>I92-I93</f>
        <v>28910549</v>
      </c>
    </row>
    <row r="92" spans="1:9" ht="12.75" customHeight="1" x14ac:dyDescent="0.2">
      <c r="A92" s="239" t="s">
        <v>72</v>
      </c>
      <c r="B92" s="239"/>
      <c r="C92" s="239"/>
      <c r="D92" s="239"/>
      <c r="E92" s="239"/>
      <c r="F92" s="239"/>
      <c r="G92" s="11">
        <v>84</v>
      </c>
      <c r="H92" s="18">
        <v>6441028</v>
      </c>
      <c r="I92" s="18">
        <v>28910549</v>
      </c>
    </row>
    <row r="93" spans="1:9" ht="12.75" customHeight="1" x14ac:dyDescent="0.2">
      <c r="A93" s="239" t="s">
        <v>73</v>
      </c>
      <c r="B93" s="239"/>
      <c r="C93" s="239"/>
      <c r="D93" s="239"/>
      <c r="E93" s="239"/>
      <c r="F93" s="239"/>
      <c r="G93" s="11">
        <v>85</v>
      </c>
      <c r="H93" s="18">
        <v>0</v>
      </c>
      <c r="I93" s="18">
        <v>0</v>
      </c>
    </row>
    <row r="94" spans="1:9" ht="12.75" customHeight="1" x14ac:dyDescent="0.2">
      <c r="A94" s="240" t="s">
        <v>351</v>
      </c>
      <c r="B94" s="240"/>
      <c r="C94" s="240"/>
      <c r="D94" s="240"/>
      <c r="E94" s="240"/>
      <c r="F94" s="240"/>
      <c r="G94" s="12">
        <v>86</v>
      </c>
      <c r="H94" s="82">
        <f>H95-H96</f>
        <v>31453933</v>
      </c>
      <c r="I94" s="82">
        <f>I95-I96</f>
        <v>35138222</v>
      </c>
    </row>
    <row r="95" spans="1:9" ht="12.75" customHeight="1" x14ac:dyDescent="0.2">
      <c r="A95" s="239" t="s">
        <v>74</v>
      </c>
      <c r="B95" s="239"/>
      <c r="C95" s="239"/>
      <c r="D95" s="239"/>
      <c r="E95" s="239"/>
      <c r="F95" s="239"/>
      <c r="G95" s="11">
        <v>87</v>
      </c>
      <c r="H95" s="18">
        <v>31453933</v>
      </c>
      <c r="I95" s="18">
        <v>35138222</v>
      </c>
    </row>
    <row r="96" spans="1:9" ht="12.75" customHeight="1" x14ac:dyDescent="0.2">
      <c r="A96" s="239" t="s">
        <v>75</v>
      </c>
      <c r="B96" s="239"/>
      <c r="C96" s="239"/>
      <c r="D96" s="239"/>
      <c r="E96" s="239"/>
      <c r="F96" s="239"/>
      <c r="G96" s="11">
        <v>88</v>
      </c>
      <c r="H96" s="18">
        <v>0</v>
      </c>
      <c r="I96" s="18">
        <v>0</v>
      </c>
    </row>
    <row r="97" spans="1:9" ht="12.75" customHeight="1" x14ac:dyDescent="0.2">
      <c r="A97" s="239" t="s">
        <v>76</v>
      </c>
      <c r="B97" s="239"/>
      <c r="C97" s="239"/>
      <c r="D97" s="239"/>
      <c r="E97" s="239"/>
      <c r="F97" s="239"/>
      <c r="G97" s="11">
        <v>89</v>
      </c>
      <c r="H97" s="18">
        <v>0</v>
      </c>
      <c r="I97" s="18">
        <v>0</v>
      </c>
    </row>
    <row r="98" spans="1:9" ht="12.75" customHeight="1" x14ac:dyDescent="0.2">
      <c r="A98" s="241" t="s">
        <v>353</v>
      </c>
      <c r="B98" s="241"/>
      <c r="C98" s="241"/>
      <c r="D98" s="241"/>
      <c r="E98" s="241"/>
      <c r="F98" s="241"/>
      <c r="G98" s="12">
        <v>90</v>
      </c>
      <c r="H98" s="82">
        <f>SUM(H99:H104)</f>
        <v>3369345</v>
      </c>
      <c r="I98" s="82">
        <f>SUM(I99:I104)</f>
        <v>3364548</v>
      </c>
    </row>
    <row r="99" spans="1:9" ht="12.75" customHeight="1" x14ac:dyDescent="0.2">
      <c r="A99" s="239" t="s">
        <v>77</v>
      </c>
      <c r="B99" s="239"/>
      <c r="C99" s="239"/>
      <c r="D99" s="239"/>
      <c r="E99" s="239"/>
      <c r="F99" s="239"/>
      <c r="G99" s="11">
        <v>91</v>
      </c>
      <c r="H99" s="18">
        <v>1550347</v>
      </c>
      <c r="I99" s="18">
        <v>1545550</v>
      </c>
    </row>
    <row r="100" spans="1:9" ht="12.75" customHeight="1" x14ac:dyDescent="0.2">
      <c r="A100" s="239" t="s">
        <v>78</v>
      </c>
      <c r="B100" s="239"/>
      <c r="C100" s="239"/>
      <c r="D100" s="239"/>
      <c r="E100" s="239"/>
      <c r="F100" s="239"/>
      <c r="G100" s="11">
        <v>92</v>
      </c>
      <c r="H100" s="18">
        <v>0</v>
      </c>
      <c r="I100" s="18">
        <v>0</v>
      </c>
    </row>
    <row r="101" spans="1:9" ht="12.75" customHeight="1" x14ac:dyDescent="0.2">
      <c r="A101" s="239" t="s">
        <v>79</v>
      </c>
      <c r="B101" s="239"/>
      <c r="C101" s="239"/>
      <c r="D101" s="239"/>
      <c r="E101" s="239"/>
      <c r="F101" s="239"/>
      <c r="G101" s="11">
        <v>93</v>
      </c>
      <c r="H101" s="18">
        <v>0</v>
      </c>
      <c r="I101" s="18">
        <v>0</v>
      </c>
    </row>
    <row r="102" spans="1:9" ht="12.75" customHeight="1" x14ac:dyDescent="0.2">
      <c r="A102" s="239" t="s">
        <v>80</v>
      </c>
      <c r="B102" s="239"/>
      <c r="C102" s="239"/>
      <c r="D102" s="239"/>
      <c r="E102" s="239"/>
      <c r="F102" s="239"/>
      <c r="G102" s="11">
        <v>94</v>
      </c>
      <c r="H102" s="18">
        <v>0</v>
      </c>
      <c r="I102" s="18">
        <v>0</v>
      </c>
    </row>
    <row r="103" spans="1:9" ht="12.75" customHeight="1" x14ac:dyDescent="0.2">
      <c r="A103" s="239" t="s">
        <v>81</v>
      </c>
      <c r="B103" s="239"/>
      <c r="C103" s="239"/>
      <c r="D103" s="239"/>
      <c r="E103" s="239"/>
      <c r="F103" s="239"/>
      <c r="G103" s="11">
        <v>95</v>
      </c>
      <c r="H103" s="18">
        <v>1818998</v>
      </c>
      <c r="I103" s="18">
        <v>1818998</v>
      </c>
    </row>
    <row r="104" spans="1:9" ht="12.75" customHeight="1" x14ac:dyDescent="0.2">
      <c r="A104" s="239" t="s">
        <v>82</v>
      </c>
      <c r="B104" s="239"/>
      <c r="C104" s="239"/>
      <c r="D104" s="239"/>
      <c r="E104" s="239"/>
      <c r="F104" s="239"/>
      <c r="G104" s="11">
        <v>96</v>
      </c>
      <c r="H104" s="18">
        <v>0</v>
      </c>
      <c r="I104" s="18">
        <v>0</v>
      </c>
    </row>
    <row r="105" spans="1:9" ht="12.75" customHeight="1" x14ac:dyDescent="0.2">
      <c r="A105" s="241" t="s">
        <v>354</v>
      </c>
      <c r="B105" s="241"/>
      <c r="C105" s="241"/>
      <c r="D105" s="241"/>
      <c r="E105" s="241"/>
      <c r="F105" s="241"/>
      <c r="G105" s="12">
        <v>97</v>
      </c>
      <c r="H105" s="82">
        <f>SUM(H106:H116)</f>
        <v>249972</v>
      </c>
      <c r="I105" s="82">
        <f>SUM(I106:I116)</f>
        <v>637204</v>
      </c>
    </row>
    <row r="106" spans="1:9" ht="12.75" customHeight="1" x14ac:dyDescent="0.2">
      <c r="A106" s="239" t="s">
        <v>83</v>
      </c>
      <c r="B106" s="239"/>
      <c r="C106" s="239"/>
      <c r="D106" s="239"/>
      <c r="E106" s="239"/>
      <c r="F106" s="239"/>
      <c r="G106" s="11">
        <v>98</v>
      </c>
      <c r="H106" s="18">
        <v>0</v>
      </c>
      <c r="I106" s="18">
        <v>0</v>
      </c>
    </row>
    <row r="107" spans="1:9" ht="24.6" customHeight="1" x14ac:dyDescent="0.2">
      <c r="A107" s="239" t="s">
        <v>84</v>
      </c>
      <c r="B107" s="239"/>
      <c r="C107" s="239"/>
      <c r="D107" s="239"/>
      <c r="E107" s="239"/>
      <c r="F107" s="239"/>
      <c r="G107" s="11">
        <v>99</v>
      </c>
      <c r="H107" s="18">
        <v>0</v>
      </c>
      <c r="I107" s="18">
        <v>0</v>
      </c>
    </row>
    <row r="108" spans="1:9" ht="12.75" customHeight="1" x14ac:dyDescent="0.2">
      <c r="A108" s="239" t="s">
        <v>85</v>
      </c>
      <c r="B108" s="239"/>
      <c r="C108" s="239"/>
      <c r="D108" s="239"/>
      <c r="E108" s="239"/>
      <c r="F108" s="239"/>
      <c r="G108" s="11">
        <v>100</v>
      </c>
      <c r="H108" s="18">
        <v>0</v>
      </c>
      <c r="I108" s="18">
        <v>0</v>
      </c>
    </row>
    <row r="109" spans="1:9" ht="21.6" customHeight="1" x14ac:dyDescent="0.2">
      <c r="A109" s="239" t="s">
        <v>86</v>
      </c>
      <c r="B109" s="239"/>
      <c r="C109" s="239"/>
      <c r="D109" s="239"/>
      <c r="E109" s="239"/>
      <c r="F109" s="239"/>
      <c r="G109" s="11">
        <v>101</v>
      </c>
      <c r="H109" s="18">
        <v>0</v>
      </c>
      <c r="I109" s="18">
        <v>0</v>
      </c>
    </row>
    <row r="110" spans="1:9" ht="12.75" customHeight="1" x14ac:dyDescent="0.2">
      <c r="A110" s="239" t="s">
        <v>87</v>
      </c>
      <c r="B110" s="239"/>
      <c r="C110" s="239"/>
      <c r="D110" s="239"/>
      <c r="E110" s="239"/>
      <c r="F110" s="239"/>
      <c r="G110" s="11">
        <v>102</v>
      </c>
      <c r="H110" s="18">
        <v>0</v>
      </c>
      <c r="I110" s="18">
        <v>0</v>
      </c>
    </row>
    <row r="111" spans="1:9" ht="12.75" customHeight="1" x14ac:dyDescent="0.2">
      <c r="A111" s="239" t="s">
        <v>88</v>
      </c>
      <c r="B111" s="239"/>
      <c r="C111" s="239"/>
      <c r="D111" s="239"/>
      <c r="E111" s="239"/>
      <c r="F111" s="239"/>
      <c r="G111" s="11">
        <v>103</v>
      </c>
      <c r="H111" s="18">
        <v>160145</v>
      </c>
      <c r="I111" s="18">
        <v>282692</v>
      </c>
    </row>
    <row r="112" spans="1:9" ht="12.75" customHeight="1" x14ac:dyDescent="0.2">
      <c r="A112" s="239" t="s">
        <v>89</v>
      </c>
      <c r="B112" s="239"/>
      <c r="C112" s="239"/>
      <c r="D112" s="239"/>
      <c r="E112" s="239"/>
      <c r="F112" s="239"/>
      <c r="G112" s="11">
        <v>104</v>
      </c>
      <c r="H112" s="18">
        <v>0</v>
      </c>
      <c r="I112" s="18">
        <v>0</v>
      </c>
    </row>
    <row r="113" spans="1:9" ht="12.75" customHeight="1" x14ac:dyDescent="0.2">
      <c r="A113" s="239" t="s">
        <v>90</v>
      </c>
      <c r="B113" s="239"/>
      <c r="C113" s="239"/>
      <c r="D113" s="239"/>
      <c r="E113" s="239"/>
      <c r="F113" s="239"/>
      <c r="G113" s="11">
        <v>105</v>
      </c>
      <c r="H113" s="18">
        <v>0</v>
      </c>
      <c r="I113" s="18">
        <v>0</v>
      </c>
    </row>
    <row r="114" spans="1:9" ht="12.75" customHeight="1" x14ac:dyDescent="0.2">
      <c r="A114" s="239" t="s">
        <v>91</v>
      </c>
      <c r="B114" s="239"/>
      <c r="C114" s="239"/>
      <c r="D114" s="239"/>
      <c r="E114" s="239"/>
      <c r="F114" s="239"/>
      <c r="G114" s="11">
        <v>106</v>
      </c>
      <c r="H114" s="18">
        <v>0</v>
      </c>
      <c r="I114" s="18">
        <v>0</v>
      </c>
    </row>
    <row r="115" spans="1:9" ht="12.75" customHeight="1" x14ac:dyDescent="0.2">
      <c r="A115" s="239" t="s">
        <v>92</v>
      </c>
      <c r="B115" s="239"/>
      <c r="C115" s="239"/>
      <c r="D115" s="239"/>
      <c r="E115" s="239"/>
      <c r="F115" s="239"/>
      <c r="G115" s="11">
        <v>107</v>
      </c>
      <c r="H115" s="18">
        <v>89827</v>
      </c>
      <c r="I115" s="18">
        <v>354512</v>
      </c>
    </row>
    <row r="116" spans="1:9" ht="12.75" customHeight="1" x14ac:dyDescent="0.2">
      <c r="A116" s="239" t="s">
        <v>93</v>
      </c>
      <c r="B116" s="239"/>
      <c r="C116" s="239"/>
      <c r="D116" s="239"/>
      <c r="E116" s="239"/>
      <c r="F116" s="239"/>
      <c r="G116" s="11">
        <v>108</v>
      </c>
      <c r="H116" s="18">
        <v>0</v>
      </c>
      <c r="I116" s="18">
        <v>0</v>
      </c>
    </row>
    <row r="117" spans="1:9" ht="12.75" customHeight="1" x14ac:dyDescent="0.2">
      <c r="A117" s="241" t="s">
        <v>355</v>
      </c>
      <c r="B117" s="241"/>
      <c r="C117" s="241"/>
      <c r="D117" s="241"/>
      <c r="E117" s="241"/>
      <c r="F117" s="241"/>
      <c r="G117" s="12">
        <v>109</v>
      </c>
      <c r="H117" s="82">
        <f>SUM(H118:H131)</f>
        <v>83684370</v>
      </c>
      <c r="I117" s="82">
        <f>SUM(I118:I131)</f>
        <v>70107281</v>
      </c>
    </row>
    <row r="118" spans="1:9" ht="12.75" customHeight="1" x14ac:dyDescent="0.2">
      <c r="A118" s="239" t="s">
        <v>83</v>
      </c>
      <c r="B118" s="239"/>
      <c r="C118" s="239"/>
      <c r="D118" s="239"/>
      <c r="E118" s="239"/>
      <c r="F118" s="239"/>
      <c r="G118" s="11">
        <v>110</v>
      </c>
      <c r="H118" s="18">
        <v>10427638</v>
      </c>
      <c r="I118" s="18">
        <v>5651597</v>
      </c>
    </row>
    <row r="119" spans="1:9" ht="22.15" customHeight="1" x14ac:dyDescent="0.2">
      <c r="A119" s="239" t="s">
        <v>84</v>
      </c>
      <c r="B119" s="239"/>
      <c r="C119" s="239"/>
      <c r="D119" s="239"/>
      <c r="E119" s="239"/>
      <c r="F119" s="239"/>
      <c r="G119" s="11">
        <v>111</v>
      </c>
      <c r="H119" s="18">
        <v>5012440</v>
      </c>
      <c r="I119" s="18">
        <v>13787</v>
      </c>
    </row>
    <row r="120" spans="1:9" ht="12.75" customHeight="1" x14ac:dyDescent="0.2">
      <c r="A120" s="239" t="s">
        <v>85</v>
      </c>
      <c r="B120" s="239"/>
      <c r="C120" s="239"/>
      <c r="D120" s="239"/>
      <c r="E120" s="239"/>
      <c r="F120" s="239"/>
      <c r="G120" s="11">
        <v>112</v>
      </c>
      <c r="H120" s="18">
        <v>5184256</v>
      </c>
      <c r="I120" s="18">
        <v>3293957</v>
      </c>
    </row>
    <row r="121" spans="1:9" ht="23.45" customHeight="1" x14ac:dyDescent="0.2">
      <c r="A121" s="239" t="s">
        <v>86</v>
      </c>
      <c r="B121" s="239"/>
      <c r="C121" s="239"/>
      <c r="D121" s="239"/>
      <c r="E121" s="239"/>
      <c r="F121" s="239"/>
      <c r="G121" s="11">
        <v>113</v>
      </c>
      <c r="H121" s="18">
        <v>0</v>
      </c>
      <c r="I121" s="18">
        <v>350600</v>
      </c>
    </row>
    <row r="122" spans="1:9" ht="12.75" customHeight="1" x14ac:dyDescent="0.2">
      <c r="A122" s="239" t="s">
        <v>87</v>
      </c>
      <c r="B122" s="239"/>
      <c r="C122" s="239"/>
      <c r="D122" s="239"/>
      <c r="E122" s="239"/>
      <c r="F122" s="239"/>
      <c r="G122" s="11">
        <v>114</v>
      </c>
      <c r="H122" s="18">
        <v>0</v>
      </c>
      <c r="I122" s="18">
        <v>0</v>
      </c>
    </row>
    <row r="123" spans="1:9" ht="12.75" customHeight="1" x14ac:dyDescent="0.2">
      <c r="A123" s="239" t="s">
        <v>88</v>
      </c>
      <c r="B123" s="239"/>
      <c r="C123" s="239"/>
      <c r="D123" s="239"/>
      <c r="E123" s="239"/>
      <c r="F123" s="239"/>
      <c r="G123" s="11">
        <v>115</v>
      </c>
      <c r="H123" s="18">
        <v>10484082</v>
      </c>
      <c r="I123" s="18">
        <v>9800881</v>
      </c>
    </row>
    <row r="124" spans="1:9" ht="12.75" customHeight="1" x14ac:dyDescent="0.2">
      <c r="A124" s="239" t="s">
        <v>89</v>
      </c>
      <c r="B124" s="239"/>
      <c r="C124" s="239"/>
      <c r="D124" s="239"/>
      <c r="E124" s="239"/>
      <c r="F124" s="239"/>
      <c r="G124" s="11">
        <v>116</v>
      </c>
      <c r="H124" s="18">
        <v>23664763</v>
      </c>
      <c r="I124" s="18">
        <v>21266568</v>
      </c>
    </row>
    <row r="125" spans="1:9" ht="12.75" customHeight="1" x14ac:dyDescent="0.2">
      <c r="A125" s="239" t="s">
        <v>90</v>
      </c>
      <c r="B125" s="239"/>
      <c r="C125" s="239"/>
      <c r="D125" s="239"/>
      <c r="E125" s="239"/>
      <c r="F125" s="239"/>
      <c r="G125" s="11">
        <v>117</v>
      </c>
      <c r="H125" s="18">
        <v>23461730</v>
      </c>
      <c r="I125" s="18">
        <v>19027988</v>
      </c>
    </row>
    <row r="126" spans="1:9" x14ac:dyDescent="0.2">
      <c r="A126" s="239" t="s">
        <v>91</v>
      </c>
      <c r="B126" s="239"/>
      <c r="C126" s="239"/>
      <c r="D126" s="239"/>
      <c r="E126" s="239"/>
      <c r="F126" s="239"/>
      <c r="G126" s="11">
        <v>118</v>
      </c>
      <c r="H126" s="18">
        <v>0</v>
      </c>
      <c r="I126" s="18">
        <v>0</v>
      </c>
    </row>
    <row r="127" spans="1:9" x14ac:dyDescent="0.2">
      <c r="A127" s="239" t="s">
        <v>94</v>
      </c>
      <c r="B127" s="239"/>
      <c r="C127" s="239"/>
      <c r="D127" s="239"/>
      <c r="E127" s="239"/>
      <c r="F127" s="239"/>
      <c r="G127" s="11">
        <v>119</v>
      </c>
      <c r="H127" s="18">
        <v>3295520</v>
      </c>
      <c r="I127" s="18">
        <v>1892304</v>
      </c>
    </row>
    <row r="128" spans="1:9" x14ac:dyDescent="0.2">
      <c r="A128" s="239" t="s">
        <v>95</v>
      </c>
      <c r="B128" s="239"/>
      <c r="C128" s="239"/>
      <c r="D128" s="239"/>
      <c r="E128" s="239"/>
      <c r="F128" s="239"/>
      <c r="G128" s="11">
        <v>120</v>
      </c>
      <c r="H128" s="18">
        <v>1937210</v>
      </c>
      <c r="I128" s="18">
        <v>936136</v>
      </c>
    </row>
    <row r="129" spans="1:9" x14ac:dyDescent="0.2">
      <c r="A129" s="239" t="s">
        <v>96</v>
      </c>
      <c r="B129" s="239"/>
      <c r="C129" s="239"/>
      <c r="D129" s="239"/>
      <c r="E129" s="239"/>
      <c r="F129" s="239"/>
      <c r="G129" s="11">
        <v>121</v>
      </c>
      <c r="H129" s="18">
        <v>28581</v>
      </c>
      <c r="I129" s="18">
        <v>7668515</v>
      </c>
    </row>
    <row r="130" spans="1:9" x14ac:dyDescent="0.2">
      <c r="A130" s="239" t="s">
        <v>97</v>
      </c>
      <c r="B130" s="239"/>
      <c r="C130" s="239"/>
      <c r="D130" s="239"/>
      <c r="E130" s="239"/>
      <c r="F130" s="239"/>
      <c r="G130" s="11">
        <v>122</v>
      </c>
      <c r="H130" s="18">
        <v>0</v>
      </c>
      <c r="I130" s="18">
        <v>0</v>
      </c>
    </row>
    <row r="131" spans="1:9" x14ac:dyDescent="0.2">
      <c r="A131" s="239" t="s">
        <v>98</v>
      </c>
      <c r="B131" s="239"/>
      <c r="C131" s="239"/>
      <c r="D131" s="239"/>
      <c r="E131" s="239"/>
      <c r="F131" s="239"/>
      <c r="G131" s="11">
        <v>123</v>
      </c>
      <c r="H131" s="18">
        <v>188150</v>
      </c>
      <c r="I131" s="18">
        <f>281379-76431</f>
        <v>204948</v>
      </c>
    </row>
    <row r="132" spans="1:9" ht="22.15" customHeight="1" x14ac:dyDescent="0.2">
      <c r="A132" s="255" t="s">
        <v>99</v>
      </c>
      <c r="B132" s="255"/>
      <c r="C132" s="255"/>
      <c r="D132" s="255"/>
      <c r="E132" s="255"/>
      <c r="F132" s="255"/>
      <c r="G132" s="11">
        <v>124</v>
      </c>
      <c r="H132" s="18">
        <v>5359031</v>
      </c>
      <c r="I132" s="18">
        <v>5888466</v>
      </c>
    </row>
    <row r="133" spans="1:9" ht="12.75" customHeight="1" x14ac:dyDescent="0.2">
      <c r="A133" s="241" t="s">
        <v>356</v>
      </c>
      <c r="B133" s="241"/>
      <c r="C133" s="241"/>
      <c r="D133" s="241"/>
      <c r="E133" s="241"/>
      <c r="F133" s="241"/>
      <c r="G133" s="12">
        <v>125</v>
      </c>
      <c r="H133" s="82">
        <f>H75+H98+H105+H117+H132</f>
        <v>359776266</v>
      </c>
      <c r="I133" s="82">
        <f>I75+I98+I105+I117+I132</f>
        <v>374837554</v>
      </c>
    </row>
    <row r="134" spans="1:9" x14ac:dyDescent="0.2">
      <c r="A134" s="255" t="s">
        <v>100</v>
      </c>
      <c r="B134" s="255"/>
      <c r="C134" s="255"/>
      <c r="D134" s="255"/>
      <c r="E134" s="255"/>
      <c r="F134" s="255"/>
      <c r="G134" s="11">
        <v>126</v>
      </c>
      <c r="H134" s="18">
        <v>384096854</v>
      </c>
      <c r="I134" s="18">
        <v>428503159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K66" sqref="K6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59" t="s">
        <v>102</v>
      </c>
      <c r="B1" s="260"/>
      <c r="C1" s="260"/>
      <c r="D1" s="260"/>
      <c r="E1" s="260"/>
      <c r="F1" s="260"/>
      <c r="G1" s="260"/>
      <c r="H1" s="260"/>
      <c r="I1" s="260"/>
    </row>
    <row r="2" spans="1:11" x14ac:dyDescent="0.2">
      <c r="A2" s="261" t="s">
        <v>465</v>
      </c>
      <c r="B2" s="262"/>
      <c r="C2" s="262"/>
      <c r="D2" s="262"/>
      <c r="E2" s="262"/>
      <c r="F2" s="262"/>
      <c r="G2" s="262"/>
      <c r="H2" s="262"/>
      <c r="I2" s="262"/>
    </row>
    <row r="3" spans="1:11" x14ac:dyDescent="0.2">
      <c r="A3" s="263" t="s">
        <v>446</v>
      </c>
      <c r="B3" s="264"/>
      <c r="C3" s="264"/>
      <c r="D3" s="264"/>
      <c r="E3" s="264"/>
      <c r="F3" s="264"/>
      <c r="G3" s="264"/>
      <c r="H3" s="264"/>
      <c r="I3" s="264"/>
      <c r="J3" s="265"/>
      <c r="K3" s="265"/>
    </row>
    <row r="4" spans="1:11" x14ac:dyDescent="0.2">
      <c r="A4" s="266" t="s">
        <v>464</v>
      </c>
      <c r="B4" s="267"/>
      <c r="C4" s="267"/>
      <c r="D4" s="267"/>
      <c r="E4" s="267"/>
      <c r="F4" s="267"/>
      <c r="G4" s="267"/>
      <c r="H4" s="267"/>
      <c r="I4" s="267"/>
      <c r="J4" s="268"/>
      <c r="K4" s="268"/>
    </row>
    <row r="5" spans="1:11" ht="22.15" customHeight="1" x14ac:dyDescent="0.2">
      <c r="A5" s="269" t="s">
        <v>2</v>
      </c>
      <c r="B5" s="270"/>
      <c r="C5" s="270"/>
      <c r="D5" s="270"/>
      <c r="E5" s="270"/>
      <c r="F5" s="270"/>
      <c r="G5" s="269" t="s">
        <v>103</v>
      </c>
      <c r="H5" s="271" t="s">
        <v>301</v>
      </c>
      <c r="I5" s="272"/>
      <c r="J5" s="271" t="s">
        <v>279</v>
      </c>
      <c r="K5" s="272"/>
    </row>
    <row r="6" spans="1:11" x14ac:dyDescent="0.2">
      <c r="A6" s="270"/>
      <c r="B6" s="270"/>
      <c r="C6" s="270"/>
      <c r="D6" s="270"/>
      <c r="E6" s="270"/>
      <c r="F6" s="270"/>
      <c r="G6" s="270"/>
      <c r="H6" s="46" t="s">
        <v>294</v>
      </c>
      <c r="I6" s="46" t="s">
        <v>295</v>
      </c>
      <c r="J6" s="46" t="s">
        <v>294</v>
      </c>
      <c r="K6" s="46" t="s">
        <v>295</v>
      </c>
    </row>
    <row r="7" spans="1:11" x14ac:dyDescent="0.2">
      <c r="A7" s="275">
        <v>1</v>
      </c>
      <c r="B7" s="276"/>
      <c r="C7" s="276"/>
      <c r="D7" s="276"/>
      <c r="E7" s="276"/>
      <c r="F7" s="276"/>
      <c r="G7" s="47">
        <v>2</v>
      </c>
      <c r="H7" s="46">
        <v>3</v>
      </c>
      <c r="I7" s="46">
        <v>4</v>
      </c>
      <c r="J7" s="46">
        <v>5</v>
      </c>
      <c r="K7" s="46">
        <v>6</v>
      </c>
    </row>
    <row r="8" spans="1:11" ht="12.75" customHeight="1" x14ac:dyDescent="0.2">
      <c r="A8" s="273" t="s">
        <v>357</v>
      </c>
      <c r="B8" s="273"/>
      <c r="C8" s="273"/>
      <c r="D8" s="273"/>
      <c r="E8" s="273"/>
      <c r="F8" s="273"/>
      <c r="G8" s="12">
        <v>1</v>
      </c>
      <c r="H8" s="48">
        <f>SUM(H9:H13)</f>
        <v>19202484</v>
      </c>
      <c r="I8" s="48">
        <f>SUM(I9:I13)</f>
        <v>2467469</v>
      </c>
      <c r="J8" s="48">
        <f>SUM(J9:J13)</f>
        <v>122121770</v>
      </c>
      <c r="K8" s="48">
        <f>SUM(K9:K13)</f>
        <v>41881412</v>
      </c>
    </row>
    <row r="9" spans="1:11" ht="12.75" customHeight="1" x14ac:dyDescent="0.2">
      <c r="A9" s="239" t="s">
        <v>115</v>
      </c>
      <c r="B9" s="239"/>
      <c r="C9" s="239"/>
      <c r="D9" s="239"/>
      <c r="E9" s="239"/>
      <c r="F9" s="239"/>
      <c r="G9" s="11">
        <v>2</v>
      </c>
      <c r="H9" s="49">
        <v>19010565</v>
      </c>
      <c r="I9" s="49">
        <v>2411124</v>
      </c>
      <c r="J9" s="49">
        <v>49626905</v>
      </c>
      <c r="K9" s="49">
        <v>12090935</v>
      </c>
    </row>
    <row r="10" spans="1:11" ht="12.75" customHeight="1" x14ac:dyDescent="0.2">
      <c r="A10" s="239" t="s">
        <v>116</v>
      </c>
      <c r="B10" s="239"/>
      <c r="C10" s="239"/>
      <c r="D10" s="239"/>
      <c r="E10" s="239"/>
      <c r="F10" s="239"/>
      <c r="G10" s="11">
        <v>3</v>
      </c>
      <c r="H10" s="49">
        <v>54169</v>
      </c>
      <c r="I10" s="49">
        <v>26823</v>
      </c>
      <c r="J10" s="49">
        <v>71424412</v>
      </c>
      <c r="K10" s="49">
        <v>29549414</v>
      </c>
    </row>
    <row r="11" spans="1:11" ht="12.75" customHeight="1" x14ac:dyDescent="0.2">
      <c r="A11" s="239" t="s">
        <v>117</v>
      </c>
      <c r="B11" s="239"/>
      <c r="C11" s="239"/>
      <c r="D11" s="239"/>
      <c r="E11" s="239"/>
      <c r="F11" s="239"/>
      <c r="G11" s="11">
        <v>4</v>
      </c>
      <c r="H11" s="49">
        <v>0</v>
      </c>
      <c r="I11" s="49">
        <v>0</v>
      </c>
      <c r="J11" s="49">
        <v>0</v>
      </c>
      <c r="K11" s="49">
        <v>0</v>
      </c>
    </row>
    <row r="12" spans="1:11" ht="12.75" customHeight="1" x14ac:dyDescent="0.2">
      <c r="A12" s="239" t="s">
        <v>118</v>
      </c>
      <c r="B12" s="239"/>
      <c r="C12" s="239"/>
      <c r="D12" s="239"/>
      <c r="E12" s="239"/>
      <c r="F12" s="239"/>
      <c r="G12" s="11">
        <v>5</v>
      </c>
      <c r="H12" s="49">
        <v>22505</v>
      </c>
      <c r="I12" s="49">
        <v>21508</v>
      </c>
      <c r="J12" s="49">
        <v>15516</v>
      </c>
      <c r="K12" s="49">
        <v>15516</v>
      </c>
    </row>
    <row r="13" spans="1:11" ht="12.75" customHeight="1" x14ac:dyDescent="0.2">
      <c r="A13" s="239" t="s">
        <v>119</v>
      </c>
      <c r="B13" s="239"/>
      <c r="C13" s="239"/>
      <c r="D13" s="239"/>
      <c r="E13" s="239"/>
      <c r="F13" s="239"/>
      <c r="G13" s="11">
        <v>6</v>
      </c>
      <c r="H13" s="49">
        <v>115245</v>
      </c>
      <c r="I13" s="49">
        <v>8014</v>
      </c>
      <c r="J13" s="49">
        <v>1054937</v>
      </c>
      <c r="K13" s="49">
        <v>225547</v>
      </c>
    </row>
    <row r="14" spans="1:11" ht="12.75" customHeight="1" x14ac:dyDescent="0.2">
      <c r="A14" s="273" t="s">
        <v>358</v>
      </c>
      <c r="B14" s="273"/>
      <c r="C14" s="273"/>
      <c r="D14" s="273"/>
      <c r="E14" s="273"/>
      <c r="F14" s="273"/>
      <c r="G14" s="12">
        <v>7</v>
      </c>
      <c r="H14" s="48">
        <f>H15+H16+H20+H24+H25+H26+H29+H36</f>
        <v>6722668</v>
      </c>
      <c r="I14" s="48">
        <f>I15+I16+I20+I24+I25+I26+I29+I36</f>
        <v>3435205</v>
      </c>
      <c r="J14" s="48">
        <f>J15+J16+J20+J24+J25+J26+J29+J36</f>
        <v>87128898</v>
      </c>
      <c r="K14" s="48">
        <f>K15+K16+K20+K24+K25+K26+K29+K36</f>
        <v>40267490</v>
      </c>
    </row>
    <row r="15" spans="1:11" ht="12.75" customHeight="1" x14ac:dyDescent="0.2">
      <c r="A15" s="239" t="s">
        <v>104</v>
      </c>
      <c r="B15" s="239"/>
      <c r="C15" s="239"/>
      <c r="D15" s="239"/>
      <c r="E15" s="239"/>
      <c r="F15" s="239"/>
      <c r="G15" s="11">
        <v>8</v>
      </c>
      <c r="H15" s="49">
        <v>0</v>
      </c>
      <c r="I15" s="49">
        <v>0</v>
      </c>
      <c r="J15" s="49">
        <v>0</v>
      </c>
      <c r="K15" s="49">
        <v>0</v>
      </c>
    </row>
    <row r="16" spans="1:11" ht="12.75" customHeight="1" x14ac:dyDescent="0.2">
      <c r="A16" s="240" t="s">
        <v>438</v>
      </c>
      <c r="B16" s="240"/>
      <c r="C16" s="240"/>
      <c r="D16" s="240"/>
      <c r="E16" s="240"/>
      <c r="F16" s="240"/>
      <c r="G16" s="12">
        <v>9</v>
      </c>
      <c r="H16" s="48">
        <f>SUM(H17:H19)</f>
        <v>1689200</v>
      </c>
      <c r="I16" s="48">
        <f>SUM(I17:I19)</f>
        <v>876444</v>
      </c>
      <c r="J16" s="48">
        <f>SUM(J17:J19)</f>
        <v>68023879</v>
      </c>
      <c r="K16" s="48">
        <f>SUM(K17:K19)</f>
        <v>30043929</v>
      </c>
    </row>
    <row r="17" spans="1:11" ht="12.75" customHeight="1" x14ac:dyDescent="0.2">
      <c r="A17" s="274" t="s">
        <v>120</v>
      </c>
      <c r="B17" s="274"/>
      <c r="C17" s="274"/>
      <c r="D17" s="274"/>
      <c r="E17" s="274"/>
      <c r="F17" s="274"/>
      <c r="G17" s="11">
        <v>10</v>
      </c>
      <c r="H17" s="49">
        <v>95665</v>
      </c>
      <c r="I17" s="49">
        <v>44315</v>
      </c>
      <c r="J17" s="49">
        <v>561352</v>
      </c>
      <c r="K17" s="49">
        <v>238868</v>
      </c>
    </row>
    <row r="18" spans="1:11" ht="12.75" customHeight="1" x14ac:dyDescent="0.2">
      <c r="A18" s="274" t="s">
        <v>121</v>
      </c>
      <c r="B18" s="274"/>
      <c r="C18" s="274"/>
      <c r="D18" s="274"/>
      <c r="E18" s="274"/>
      <c r="F18" s="274"/>
      <c r="G18" s="11">
        <v>11</v>
      </c>
      <c r="H18" s="49">
        <v>0</v>
      </c>
      <c r="I18" s="49">
        <v>0</v>
      </c>
      <c r="J18" s="49">
        <v>65591817</v>
      </c>
      <c r="K18" s="49">
        <v>28680579</v>
      </c>
    </row>
    <row r="19" spans="1:11" ht="12.75" customHeight="1" x14ac:dyDescent="0.2">
      <c r="A19" s="274" t="s">
        <v>122</v>
      </c>
      <c r="B19" s="274"/>
      <c r="C19" s="274"/>
      <c r="D19" s="274"/>
      <c r="E19" s="274"/>
      <c r="F19" s="274"/>
      <c r="G19" s="11">
        <v>12</v>
      </c>
      <c r="H19" s="49">
        <v>1593535</v>
      </c>
      <c r="I19" s="49">
        <v>832129</v>
      </c>
      <c r="J19" s="49">
        <v>1870710</v>
      </c>
      <c r="K19" s="49">
        <v>1124482</v>
      </c>
    </row>
    <row r="20" spans="1:11" ht="12.75" customHeight="1" x14ac:dyDescent="0.2">
      <c r="A20" s="240" t="s">
        <v>439</v>
      </c>
      <c r="B20" s="240"/>
      <c r="C20" s="240"/>
      <c r="D20" s="240"/>
      <c r="E20" s="240"/>
      <c r="F20" s="240"/>
      <c r="G20" s="12">
        <v>13</v>
      </c>
      <c r="H20" s="48">
        <f>SUM(H21:H23)</f>
        <v>1868910</v>
      </c>
      <c r="I20" s="48">
        <f>SUM(I21:I23)</f>
        <v>995038</v>
      </c>
      <c r="J20" s="48">
        <f>SUM(J21:J23)</f>
        <v>10726774</v>
      </c>
      <c r="K20" s="48">
        <f>SUM(K21:K23)</f>
        <v>5360362</v>
      </c>
    </row>
    <row r="21" spans="1:11" ht="12.75" customHeight="1" x14ac:dyDescent="0.2">
      <c r="A21" s="274" t="s">
        <v>105</v>
      </c>
      <c r="B21" s="274"/>
      <c r="C21" s="274"/>
      <c r="D21" s="274"/>
      <c r="E21" s="274"/>
      <c r="F21" s="274"/>
      <c r="G21" s="11">
        <v>14</v>
      </c>
      <c r="H21" s="49">
        <v>1132166</v>
      </c>
      <c r="I21" s="49">
        <v>637348</v>
      </c>
      <c r="J21" s="49">
        <v>6297829</v>
      </c>
      <c r="K21" s="49">
        <v>3135141</v>
      </c>
    </row>
    <row r="22" spans="1:11" ht="12.75" customHeight="1" x14ac:dyDescent="0.2">
      <c r="A22" s="274" t="s">
        <v>106</v>
      </c>
      <c r="B22" s="274"/>
      <c r="C22" s="274"/>
      <c r="D22" s="274"/>
      <c r="E22" s="274"/>
      <c r="F22" s="274"/>
      <c r="G22" s="11">
        <v>15</v>
      </c>
      <c r="H22" s="49">
        <v>476775</v>
      </c>
      <c r="I22" s="49">
        <v>284657</v>
      </c>
      <c r="J22" s="49">
        <v>2965441</v>
      </c>
      <c r="K22" s="49">
        <v>1484482</v>
      </c>
    </row>
    <row r="23" spans="1:11" ht="12.75" customHeight="1" x14ac:dyDescent="0.2">
      <c r="A23" s="274" t="s">
        <v>107</v>
      </c>
      <c r="B23" s="274"/>
      <c r="C23" s="274"/>
      <c r="D23" s="274"/>
      <c r="E23" s="274"/>
      <c r="F23" s="274"/>
      <c r="G23" s="11">
        <v>16</v>
      </c>
      <c r="H23" s="49">
        <v>259969</v>
      </c>
      <c r="I23" s="49">
        <v>73033</v>
      </c>
      <c r="J23" s="49">
        <v>1463504</v>
      </c>
      <c r="K23" s="49">
        <v>740739</v>
      </c>
    </row>
    <row r="24" spans="1:11" ht="12.75" customHeight="1" x14ac:dyDescent="0.2">
      <c r="A24" s="239" t="s">
        <v>108</v>
      </c>
      <c r="B24" s="239"/>
      <c r="C24" s="239"/>
      <c r="D24" s="239"/>
      <c r="E24" s="239"/>
      <c r="F24" s="239"/>
      <c r="G24" s="11">
        <v>17</v>
      </c>
      <c r="H24" s="49">
        <v>589236</v>
      </c>
      <c r="I24" s="49">
        <v>296502</v>
      </c>
      <c r="J24" s="49">
        <v>1678976</v>
      </c>
      <c r="K24" s="49">
        <v>859237</v>
      </c>
    </row>
    <row r="25" spans="1:11" ht="12.75" customHeight="1" x14ac:dyDescent="0.2">
      <c r="A25" s="239" t="s">
        <v>109</v>
      </c>
      <c r="B25" s="239"/>
      <c r="C25" s="239"/>
      <c r="D25" s="239"/>
      <c r="E25" s="239"/>
      <c r="F25" s="239"/>
      <c r="G25" s="11">
        <v>18</v>
      </c>
      <c r="H25" s="49">
        <v>2517206</v>
      </c>
      <c r="I25" s="49">
        <v>1262247</v>
      </c>
      <c r="J25" s="49">
        <v>6648270</v>
      </c>
      <c r="K25" s="49">
        <v>3961719</v>
      </c>
    </row>
    <row r="26" spans="1:11" ht="12.75" customHeight="1" x14ac:dyDescent="0.2">
      <c r="A26" s="240" t="s">
        <v>440</v>
      </c>
      <c r="B26" s="240"/>
      <c r="C26" s="240"/>
      <c r="D26" s="240"/>
      <c r="E26" s="240"/>
      <c r="F26" s="240"/>
      <c r="G26" s="12">
        <v>19</v>
      </c>
      <c r="H26" s="48">
        <f>H27+H28</f>
        <v>0</v>
      </c>
      <c r="I26" s="48">
        <f>I27+I28</f>
        <v>0</v>
      </c>
      <c r="J26" s="48">
        <f>J27+J28</f>
        <v>0</v>
      </c>
      <c r="K26" s="48">
        <f>K27+K28</f>
        <v>0</v>
      </c>
    </row>
    <row r="27" spans="1:11" ht="12.75" customHeight="1" x14ac:dyDescent="0.2">
      <c r="A27" s="274" t="s">
        <v>123</v>
      </c>
      <c r="B27" s="274"/>
      <c r="C27" s="274"/>
      <c r="D27" s="274"/>
      <c r="E27" s="274"/>
      <c r="F27" s="274"/>
      <c r="G27" s="11">
        <v>20</v>
      </c>
      <c r="H27" s="49">
        <v>0</v>
      </c>
      <c r="I27" s="49">
        <v>0</v>
      </c>
      <c r="J27" s="49">
        <v>0</v>
      </c>
      <c r="K27" s="49">
        <v>0</v>
      </c>
    </row>
    <row r="28" spans="1:11" ht="12.75" customHeight="1" x14ac:dyDescent="0.2">
      <c r="A28" s="274" t="s">
        <v>124</v>
      </c>
      <c r="B28" s="274"/>
      <c r="C28" s="274"/>
      <c r="D28" s="274"/>
      <c r="E28" s="274"/>
      <c r="F28" s="274"/>
      <c r="G28" s="11">
        <v>21</v>
      </c>
      <c r="H28" s="49">
        <v>0</v>
      </c>
      <c r="I28" s="49">
        <v>0</v>
      </c>
      <c r="J28" s="49">
        <v>0</v>
      </c>
      <c r="K28" s="49">
        <v>0</v>
      </c>
    </row>
    <row r="29" spans="1:11" ht="12.75" customHeight="1" x14ac:dyDescent="0.2">
      <c r="A29" s="240" t="s">
        <v>441</v>
      </c>
      <c r="B29" s="240"/>
      <c r="C29" s="240"/>
      <c r="D29" s="240"/>
      <c r="E29" s="240"/>
      <c r="F29" s="240"/>
      <c r="G29" s="12">
        <v>22</v>
      </c>
      <c r="H29" s="48">
        <f>SUM(H30:H35)</f>
        <v>0</v>
      </c>
      <c r="I29" s="48">
        <f>SUM(I30:I35)</f>
        <v>0</v>
      </c>
      <c r="J29" s="48">
        <f>SUM(J30:J35)</f>
        <v>0</v>
      </c>
      <c r="K29" s="48">
        <f>SUM(K30:K35)</f>
        <v>0</v>
      </c>
    </row>
    <row r="30" spans="1:11" ht="12.75" customHeight="1" x14ac:dyDescent="0.2">
      <c r="A30" s="274" t="s">
        <v>125</v>
      </c>
      <c r="B30" s="274"/>
      <c r="C30" s="274"/>
      <c r="D30" s="274"/>
      <c r="E30" s="274"/>
      <c r="F30" s="274"/>
      <c r="G30" s="11">
        <v>23</v>
      </c>
      <c r="H30" s="49">
        <v>0</v>
      </c>
      <c r="I30" s="49">
        <v>0</v>
      </c>
      <c r="J30" s="49">
        <v>0</v>
      </c>
      <c r="K30" s="49">
        <v>0</v>
      </c>
    </row>
    <row r="31" spans="1:11" ht="12.75" customHeight="1" x14ac:dyDescent="0.2">
      <c r="A31" s="274" t="s">
        <v>126</v>
      </c>
      <c r="B31" s="274"/>
      <c r="C31" s="274"/>
      <c r="D31" s="274"/>
      <c r="E31" s="274"/>
      <c r="F31" s="274"/>
      <c r="G31" s="11">
        <v>24</v>
      </c>
      <c r="H31" s="49">
        <v>0</v>
      </c>
      <c r="I31" s="49">
        <v>0</v>
      </c>
      <c r="J31" s="49">
        <v>0</v>
      </c>
      <c r="K31" s="49">
        <v>0</v>
      </c>
    </row>
    <row r="32" spans="1:11" ht="12.75" customHeight="1" x14ac:dyDescent="0.2">
      <c r="A32" s="274" t="s">
        <v>127</v>
      </c>
      <c r="B32" s="274"/>
      <c r="C32" s="274"/>
      <c r="D32" s="274"/>
      <c r="E32" s="274"/>
      <c r="F32" s="274"/>
      <c r="G32" s="11">
        <v>25</v>
      </c>
      <c r="H32" s="49">
        <v>0</v>
      </c>
      <c r="I32" s="49">
        <v>0</v>
      </c>
      <c r="J32" s="49">
        <v>0</v>
      </c>
      <c r="K32" s="49">
        <v>0</v>
      </c>
    </row>
    <row r="33" spans="1:11" ht="12.75" customHeight="1" x14ac:dyDescent="0.2">
      <c r="A33" s="274" t="s">
        <v>128</v>
      </c>
      <c r="B33" s="274"/>
      <c r="C33" s="274"/>
      <c r="D33" s="274"/>
      <c r="E33" s="274"/>
      <c r="F33" s="274"/>
      <c r="G33" s="11">
        <v>26</v>
      </c>
      <c r="H33" s="49">
        <v>0</v>
      </c>
      <c r="I33" s="49">
        <v>0</v>
      </c>
      <c r="J33" s="49">
        <v>0</v>
      </c>
      <c r="K33" s="49">
        <v>0</v>
      </c>
    </row>
    <row r="34" spans="1:11" ht="12.75" customHeight="1" x14ac:dyDescent="0.2">
      <c r="A34" s="274" t="s">
        <v>129</v>
      </c>
      <c r="B34" s="274"/>
      <c r="C34" s="274"/>
      <c r="D34" s="274"/>
      <c r="E34" s="274"/>
      <c r="F34" s="274"/>
      <c r="G34" s="11">
        <v>27</v>
      </c>
      <c r="H34" s="49">
        <v>0</v>
      </c>
      <c r="I34" s="49">
        <v>0</v>
      </c>
      <c r="J34" s="49">
        <v>0</v>
      </c>
      <c r="K34" s="49">
        <v>0</v>
      </c>
    </row>
    <row r="35" spans="1:11" ht="12.75" customHeight="1" x14ac:dyDescent="0.2">
      <c r="A35" s="274" t="s">
        <v>130</v>
      </c>
      <c r="B35" s="274"/>
      <c r="C35" s="274"/>
      <c r="D35" s="274"/>
      <c r="E35" s="274"/>
      <c r="F35" s="274"/>
      <c r="G35" s="11">
        <v>28</v>
      </c>
      <c r="H35" s="49">
        <v>0</v>
      </c>
      <c r="I35" s="49">
        <v>0</v>
      </c>
      <c r="J35" s="49">
        <v>0</v>
      </c>
      <c r="K35" s="49">
        <v>0</v>
      </c>
    </row>
    <row r="36" spans="1:11" ht="12.75" customHeight="1" x14ac:dyDescent="0.2">
      <c r="A36" s="239" t="s">
        <v>110</v>
      </c>
      <c r="B36" s="239"/>
      <c r="C36" s="239"/>
      <c r="D36" s="239"/>
      <c r="E36" s="239"/>
      <c r="F36" s="239"/>
      <c r="G36" s="11">
        <v>29</v>
      </c>
      <c r="H36" s="49">
        <v>58116</v>
      </c>
      <c r="I36" s="49">
        <v>4974</v>
      </c>
      <c r="J36" s="49">
        <v>50999</v>
      </c>
      <c r="K36" s="49">
        <v>42243</v>
      </c>
    </row>
    <row r="37" spans="1:11" ht="12.75" customHeight="1" x14ac:dyDescent="0.2">
      <c r="A37" s="273" t="s">
        <v>359</v>
      </c>
      <c r="B37" s="273"/>
      <c r="C37" s="273"/>
      <c r="D37" s="273"/>
      <c r="E37" s="273"/>
      <c r="F37" s="273"/>
      <c r="G37" s="12">
        <v>30</v>
      </c>
      <c r="H37" s="48">
        <f>SUM(H38:H47)</f>
        <v>1269727</v>
      </c>
      <c r="I37" s="48">
        <f>SUM(I38:I47)</f>
        <v>652602</v>
      </c>
      <c r="J37" s="48">
        <f>SUM(J38:J47)</f>
        <v>716189</v>
      </c>
      <c r="K37" s="48">
        <f>SUM(K38:K47)</f>
        <v>510481</v>
      </c>
    </row>
    <row r="38" spans="1:11" ht="12.75" customHeight="1" x14ac:dyDescent="0.2">
      <c r="A38" s="239" t="s">
        <v>131</v>
      </c>
      <c r="B38" s="239"/>
      <c r="C38" s="239"/>
      <c r="D38" s="239"/>
      <c r="E38" s="239"/>
      <c r="F38" s="239"/>
      <c r="G38" s="11">
        <v>31</v>
      </c>
      <c r="H38" s="49">
        <v>0</v>
      </c>
      <c r="I38" s="49">
        <v>0</v>
      </c>
      <c r="J38" s="49">
        <v>0</v>
      </c>
      <c r="K38" s="49">
        <v>0</v>
      </c>
    </row>
    <row r="39" spans="1:11" ht="25.15" customHeight="1" x14ac:dyDescent="0.2">
      <c r="A39" s="239" t="s">
        <v>132</v>
      </c>
      <c r="B39" s="239"/>
      <c r="C39" s="239"/>
      <c r="D39" s="239"/>
      <c r="E39" s="239"/>
      <c r="F39" s="239"/>
      <c r="G39" s="11">
        <v>32</v>
      </c>
      <c r="H39" s="49">
        <v>0</v>
      </c>
      <c r="I39" s="49">
        <v>0</v>
      </c>
      <c r="J39" s="49">
        <v>0</v>
      </c>
      <c r="K39" s="49">
        <v>0</v>
      </c>
    </row>
    <row r="40" spans="1:11" ht="25.15" customHeight="1" x14ac:dyDescent="0.2">
      <c r="A40" s="239" t="s">
        <v>133</v>
      </c>
      <c r="B40" s="239"/>
      <c r="C40" s="239"/>
      <c r="D40" s="239"/>
      <c r="E40" s="239"/>
      <c r="F40" s="239"/>
      <c r="G40" s="11">
        <v>33</v>
      </c>
      <c r="H40" s="49">
        <v>0</v>
      </c>
      <c r="I40" s="49">
        <v>0</v>
      </c>
      <c r="J40" s="49">
        <v>0</v>
      </c>
      <c r="K40" s="49">
        <v>0</v>
      </c>
    </row>
    <row r="41" spans="1:11" ht="25.15" customHeight="1" x14ac:dyDescent="0.2">
      <c r="A41" s="239" t="s">
        <v>134</v>
      </c>
      <c r="B41" s="239"/>
      <c r="C41" s="239"/>
      <c r="D41" s="239"/>
      <c r="E41" s="239"/>
      <c r="F41" s="239"/>
      <c r="G41" s="11">
        <v>34</v>
      </c>
      <c r="H41" s="49">
        <v>506590</v>
      </c>
      <c r="I41" s="49">
        <v>327135</v>
      </c>
      <c r="J41" s="49">
        <v>218469</v>
      </c>
      <c r="K41" s="49">
        <v>131202</v>
      </c>
    </row>
    <row r="42" spans="1:11" ht="25.15" customHeight="1" x14ac:dyDescent="0.2">
      <c r="A42" s="239" t="s">
        <v>135</v>
      </c>
      <c r="B42" s="239"/>
      <c r="C42" s="239"/>
      <c r="D42" s="239"/>
      <c r="E42" s="239"/>
      <c r="F42" s="239"/>
      <c r="G42" s="11">
        <v>35</v>
      </c>
      <c r="H42" s="49">
        <v>0</v>
      </c>
      <c r="I42" s="49">
        <v>0</v>
      </c>
      <c r="J42" s="49">
        <v>68660</v>
      </c>
      <c r="K42" s="49">
        <v>46663</v>
      </c>
    </row>
    <row r="43" spans="1:11" ht="12.75" customHeight="1" x14ac:dyDescent="0.2">
      <c r="A43" s="239" t="s">
        <v>136</v>
      </c>
      <c r="B43" s="239"/>
      <c r="C43" s="239"/>
      <c r="D43" s="239"/>
      <c r="E43" s="239"/>
      <c r="F43" s="239"/>
      <c r="G43" s="11">
        <v>36</v>
      </c>
      <c r="H43" s="49">
        <v>38739</v>
      </c>
      <c r="I43" s="49">
        <v>38739</v>
      </c>
      <c r="J43" s="49">
        <v>57220</v>
      </c>
      <c r="K43" s="49">
        <v>41121</v>
      </c>
    </row>
    <row r="44" spans="1:11" ht="12.75" customHeight="1" x14ac:dyDescent="0.2">
      <c r="A44" s="239" t="s">
        <v>137</v>
      </c>
      <c r="B44" s="239"/>
      <c r="C44" s="239"/>
      <c r="D44" s="239"/>
      <c r="E44" s="239"/>
      <c r="F44" s="239"/>
      <c r="G44" s="11">
        <v>37</v>
      </c>
      <c r="H44" s="49">
        <v>595428</v>
      </c>
      <c r="I44" s="49">
        <v>260580</v>
      </c>
      <c r="J44" s="49">
        <v>106870</v>
      </c>
      <c r="K44" s="49">
        <v>57606</v>
      </c>
    </row>
    <row r="45" spans="1:11" ht="12.75" customHeight="1" x14ac:dyDescent="0.2">
      <c r="A45" s="239" t="s">
        <v>138</v>
      </c>
      <c r="B45" s="239"/>
      <c r="C45" s="239"/>
      <c r="D45" s="239"/>
      <c r="E45" s="239"/>
      <c r="F45" s="239"/>
      <c r="G45" s="11">
        <v>38</v>
      </c>
      <c r="H45" s="49">
        <v>0</v>
      </c>
      <c r="I45" s="49">
        <v>0</v>
      </c>
      <c r="J45" s="49">
        <v>238147</v>
      </c>
      <c r="K45" s="49">
        <v>233889</v>
      </c>
    </row>
    <row r="46" spans="1:11" ht="12.75" customHeight="1" x14ac:dyDescent="0.2">
      <c r="A46" s="239" t="s">
        <v>139</v>
      </c>
      <c r="B46" s="239"/>
      <c r="C46" s="239"/>
      <c r="D46" s="239"/>
      <c r="E46" s="239"/>
      <c r="F46" s="239"/>
      <c r="G46" s="11">
        <v>39</v>
      </c>
      <c r="H46" s="49">
        <v>128970</v>
      </c>
      <c r="I46" s="49">
        <v>26148</v>
      </c>
      <c r="J46" s="49">
        <v>26823</v>
      </c>
      <c r="K46" s="49">
        <v>0</v>
      </c>
    </row>
    <row r="47" spans="1:11" ht="12.75" customHeight="1" x14ac:dyDescent="0.2">
      <c r="A47" s="239" t="s">
        <v>140</v>
      </c>
      <c r="B47" s="239"/>
      <c r="C47" s="239"/>
      <c r="D47" s="239"/>
      <c r="E47" s="239"/>
      <c r="F47" s="239"/>
      <c r="G47" s="11">
        <v>40</v>
      </c>
      <c r="H47" s="49">
        <v>0</v>
      </c>
      <c r="I47" s="49">
        <v>0</v>
      </c>
      <c r="J47" s="49">
        <v>0</v>
      </c>
      <c r="K47" s="49">
        <v>0</v>
      </c>
    </row>
    <row r="48" spans="1:11" ht="12.75" customHeight="1" x14ac:dyDescent="0.2">
      <c r="A48" s="273" t="s">
        <v>360</v>
      </c>
      <c r="B48" s="273"/>
      <c r="C48" s="273"/>
      <c r="D48" s="273"/>
      <c r="E48" s="273"/>
      <c r="F48" s="273"/>
      <c r="G48" s="12">
        <v>41</v>
      </c>
      <c r="H48" s="48">
        <f>SUM(H49:H55)</f>
        <v>16209</v>
      </c>
      <c r="I48" s="48">
        <f>SUM(I49:I55)</f>
        <v>14405</v>
      </c>
      <c r="J48" s="48">
        <f>SUM(J49:J55)</f>
        <v>570839</v>
      </c>
      <c r="K48" s="48">
        <f>SUM(K49:K55)</f>
        <v>423467</v>
      </c>
    </row>
    <row r="49" spans="1:11" ht="25.15" customHeight="1" x14ac:dyDescent="0.2">
      <c r="A49" s="239" t="s">
        <v>141</v>
      </c>
      <c r="B49" s="239"/>
      <c r="C49" s="239"/>
      <c r="D49" s="239"/>
      <c r="E49" s="239"/>
      <c r="F49" s="239"/>
      <c r="G49" s="11">
        <v>42</v>
      </c>
      <c r="H49" s="49">
        <v>13699</v>
      </c>
      <c r="I49" s="49">
        <v>13699</v>
      </c>
      <c r="J49" s="49">
        <v>15616</v>
      </c>
      <c r="K49" s="49">
        <v>0</v>
      </c>
    </row>
    <row r="50" spans="1:11" ht="12.75" customHeight="1" x14ac:dyDescent="0.2">
      <c r="A50" s="277" t="s">
        <v>142</v>
      </c>
      <c r="B50" s="277"/>
      <c r="C50" s="277"/>
      <c r="D50" s="277"/>
      <c r="E50" s="277"/>
      <c r="F50" s="277"/>
      <c r="G50" s="11">
        <v>43</v>
      </c>
      <c r="H50" s="49">
        <v>0</v>
      </c>
      <c r="I50" s="49">
        <v>-1802</v>
      </c>
      <c r="J50" s="49">
        <v>4020</v>
      </c>
      <c r="K50" s="49">
        <v>4020</v>
      </c>
    </row>
    <row r="51" spans="1:11" ht="12.75" customHeight="1" x14ac:dyDescent="0.2">
      <c r="A51" s="277" t="s">
        <v>143</v>
      </c>
      <c r="B51" s="277"/>
      <c r="C51" s="277"/>
      <c r="D51" s="277"/>
      <c r="E51" s="277"/>
      <c r="F51" s="277"/>
      <c r="G51" s="11">
        <v>44</v>
      </c>
      <c r="H51" s="49">
        <v>0</v>
      </c>
      <c r="I51" s="49">
        <v>0</v>
      </c>
      <c r="J51" s="49">
        <v>144037</v>
      </c>
      <c r="K51" s="49">
        <v>72114</v>
      </c>
    </row>
    <row r="52" spans="1:11" ht="12.75" customHeight="1" x14ac:dyDescent="0.2">
      <c r="A52" s="277" t="s">
        <v>144</v>
      </c>
      <c r="B52" s="277"/>
      <c r="C52" s="277"/>
      <c r="D52" s="277"/>
      <c r="E52" s="277"/>
      <c r="F52" s="277"/>
      <c r="G52" s="11">
        <v>45</v>
      </c>
      <c r="H52" s="49">
        <v>2494</v>
      </c>
      <c r="I52" s="49">
        <v>2494</v>
      </c>
      <c r="J52" s="49">
        <v>329027</v>
      </c>
      <c r="K52" s="49">
        <v>269194</v>
      </c>
    </row>
    <row r="53" spans="1:11" ht="12.75" customHeight="1" x14ac:dyDescent="0.2">
      <c r="A53" s="277" t="s">
        <v>145</v>
      </c>
      <c r="B53" s="277"/>
      <c r="C53" s="277"/>
      <c r="D53" s="277"/>
      <c r="E53" s="277"/>
      <c r="F53" s="277"/>
      <c r="G53" s="11">
        <v>46</v>
      </c>
      <c r="H53" s="49">
        <v>0</v>
      </c>
      <c r="I53" s="49">
        <v>0</v>
      </c>
      <c r="J53" s="49">
        <v>78139</v>
      </c>
      <c r="K53" s="49">
        <v>78139</v>
      </c>
    </row>
    <row r="54" spans="1:11" ht="12.75" customHeight="1" x14ac:dyDescent="0.2">
      <c r="A54" s="277" t="s">
        <v>146</v>
      </c>
      <c r="B54" s="277"/>
      <c r="C54" s="277"/>
      <c r="D54" s="277"/>
      <c r="E54" s="277"/>
      <c r="F54" s="277"/>
      <c r="G54" s="11">
        <v>47</v>
      </c>
      <c r="H54" s="49">
        <v>0</v>
      </c>
      <c r="I54" s="49">
        <v>0</v>
      </c>
      <c r="J54" s="49">
        <v>0</v>
      </c>
      <c r="K54" s="49">
        <v>0</v>
      </c>
    </row>
    <row r="55" spans="1:11" ht="12.75" customHeight="1" x14ac:dyDescent="0.2">
      <c r="A55" s="277" t="s">
        <v>147</v>
      </c>
      <c r="B55" s="277"/>
      <c r="C55" s="277"/>
      <c r="D55" s="277"/>
      <c r="E55" s="277"/>
      <c r="F55" s="277"/>
      <c r="G55" s="11">
        <v>48</v>
      </c>
      <c r="H55" s="49">
        <v>16</v>
      </c>
      <c r="I55" s="49">
        <v>14</v>
      </c>
      <c r="J55" s="49">
        <v>0</v>
      </c>
      <c r="K55" s="49">
        <v>0</v>
      </c>
    </row>
    <row r="56" spans="1:11" ht="22.15" customHeight="1" x14ac:dyDescent="0.2">
      <c r="A56" s="279" t="s">
        <v>148</v>
      </c>
      <c r="B56" s="279"/>
      <c r="C56" s="279"/>
      <c r="D56" s="279"/>
      <c r="E56" s="279"/>
      <c r="F56" s="279"/>
      <c r="G56" s="11">
        <v>49</v>
      </c>
      <c r="H56" s="49">
        <v>0</v>
      </c>
      <c r="I56" s="49">
        <v>0</v>
      </c>
      <c r="J56" s="49">
        <v>0</v>
      </c>
      <c r="K56" s="49">
        <v>0</v>
      </c>
    </row>
    <row r="57" spans="1:11" ht="12.75" customHeight="1" x14ac:dyDescent="0.2">
      <c r="A57" s="279" t="s">
        <v>149</v>
      </c>
      <c r="B57" s="279"/>
      <c r="C57" s="279"/>
      <c r="D57" s="279"/>
      <c r="E57" s="279"/>
      <c r="F57" s="279"/>
      <c r="G57" s="11">
        <v>50</v>
      </c>
      <c r="H57" s="49">
        <v>0</v>
      </c>
      <c r="I57" s="49">
        <v>0</v>
      </c>
      <c r="J57" s="49">
        <v>0</v>
      </c>
      <c r="K57" s="49">
        <v>0</v>
      </c>
    </row>
    <row r="58" spans="1:11" ht="24.6" customHeight="1" x14ac:dyDescent="0.2">
      <c r="A58" s="279" t="s">
        <v>150</v>
      </c>
      <c r="B58" s="279"/>
      <c r="C58" s="279"/>
      <c r="D58" s="279"/>
      <c r="E58" s="279"/>
      <c r="F58" s="279"/>
      <c r="G58" s="11">
        <v>51</v>
      </c>
      <c r="H58" s="49">
        <v>0</v>
      </c>
      <c r="I58" s="49">
        <v>0</v>
      </c>
      <c r="J58" s="49">
        <v>0</v>
      </c>
      <c r="K58" s="49">
        <v>0</v>
      </c>
    </row>
    <row r="59" spans="1:11" ht="12.75" customHeight="1" x14ac:dyDescent="0.2">
      <c r="A59" s="279" t="s">
        <v>151</v>
      </c>
      <c r="B59" s="279"/>
      <c r="C59" s="279"/>
      <c r="D59" s="279"/>
      <c r="E59" s="279"/>
      <c r="F59" s="279"/>
      <c r="G59" s="11">
        <v>52</v>
      </c>
      <c r="H59" s="49">
        <v>0</v>
      </c>
      <c r="I59" s="49">
        <v>0</v>
      </c>
      <c r="J59" s="49">
        <v>0</v>
      </c>
      <c r="K59" s="49">
        <v>0</v>
      </c>
    </row>
    <row r="60" spans="1:11" ht="12.75" customHeight="1" x14ac:dyDescent="0.2">
      <c r="A60" s="273" t="s">
        <v>361</v>
      </c>
      <c r="B60" s="273"/>
      <c r="C60" s="273"/>
      <c r="D60" s="273"/>
      <c r="E60" s="273"/>
      <c r="F60" s="273"/>
      <c r="G60" s="12">
        <v>53</v>
      </c>
      <c r="H60" s="48">
        <f>H8+H37+H56+H57</f>
        <v>20472211</v>
      </c>
      <c r="I60" s="48">
        <f t="shared" ref="I60:K60" si="0">I8+I37+I56+I57</f>
        <v>3120071</v>
      </c>
      <c r="J60" s="48">
        <f t="shared" si="0"/>
        <v>122837959</v>
      </c>
      <c r="K60" s="48">
        <f t="shared" si="0"/>
        <v>42391893</v>
      </c>
    </row>
    <row r="61" spans="1:11" ht="12.75" customHeight="1" x14ac:dyDescent="0.2">
      <c r="A61" s="273" t="s">
        <v>362</v>
      </c>
      <c r="B61" s="273"/>
      <c r="C61" s="273"/>
      <c r="D61" s="273"/>
      <c r="E61" s="273"/>
      <c r="F61" s="273"/>
      <c r="G61" s="12">
        <v>54</v>
      </c>
      <c r="H61" s="48">
        <f>H14+H48+H58+H59</f>
        <v>6738877</v>
      </c>
      <c r="I61" s="48">
        <f t="shared" ref="I61:K61" si="1">I14+I48+I58+I59</f>
        <v>3449610</v>
      </c>
      <c r="J61" s="48">
        <f t="shared" si="1"/>
        <v>87699737</v>
      </c>
      <c r="K61" s="48">
        <f t="shared" si="1"/>
        <v>40690957</v>
      </c>
    </row>
    <row r="62" spans="1:11" ht="12.75" customHeight="1" x14ac:dyDescent="0.2">
      <c r="A62" s="273" t="s">
        <v>363</v>
      </c>
      <c r="B62" s="273"/>
      <c r="C62" s="273"/>
      <c r="D62" s="273"/>
      <c r="E62" s="273"/>
      <c r="F62" s="273"/>
      <c r="G62" s="12">
        <v>55</v>
      </c>
      <c r="H62" s="48">
        <f>H60-H61</f>
        <v>13733334</v>
      </c>
      <c r="I62" s="48">
        <f t="shared" ref="I62:K62" si="2">I60-I61</f>
        <v>-329539</v>
      </c>
      <c r="J62" s="48">
        <f t="shared" si="2"/>
        <v>35138222</v>
      </c>
      <c r="K62" s="48">
        <f t="shared" si="2"/>
        <v>1700936</v>
      </c>
    </row>
    <row r="63" spans="1:11" ht="12.75" customHeight="1" x14ac:dyDescent="0.2">
      <c r="A63" s="278" t="s">
        <v>364</v>
      </c>
      <c r="B63" s="278"/>
      <c r="C63" s="278"/>
      <c r="D63" s="278"/>
      <c r="E63" s="278"/>
      <c r="F63" s="278"/>
      <c r="G63" s="12">
        <v>56</v>
      </c>
      <c r="H63" s="48">
        <f>+IF((H60-H61)&gt;0,(H60-H61),0)</f>
        <v>13733334</v>
      </c>
      <c r="I63" s="48">
        <f t="shared" ref="I63:K63" si="3">+IF((I60-I61)&gt;0,(I60-I61),0)</f>
        <v>0</v>
      </c>
      <c r="J63" s="48">
        <f t="shared" si="3"/>
        <v>35138222</v>
      </c>
      <c r="K63" s="48">
        <f t="shared" si="3"/>
        <v>1700936</v>
      </c>
    </row>
    <row r="64" spans="1:11" ht="12.75" customHeight="1" x14ac:dyDescent="0.2">
      <c r="A64" s="278" t="s">
        <v>365</v>
      </c>
      <c r="B64" s="278"/>
      <c r="C64" s="278"/>
      <c r="D64" s="278"/>
      <c r="E64" s="278"/>
      <c r="F64" s="278"/>
      <c r="G64" s="12">
        <v>57</v>
      </c>
      <c r="H64" s="48">
        <f>+IF((H60-H61)&lt;0,(H60-H61),0)</f>
        <v>0</v>
      </c>
      <c r="I64" s="48">
        <f t="shared" ref="I64:K64" si="4">+IF((I60-I61)&lt;0,(I60-I61),0)</f>
        <v>-329539</v>
      </c>
      <c r="J64" s="48">
        <f t="shared" si="4"/>
        <v>0</v>
      </c>
      <c r="K64" s="48">
        <f t="shared" si="4"/>
        <v>0</v>
      </c>
    </row>
    <row r="65" spans="1:11" ht="12.75" customHeight="1" x14ac:dyDescent="0.2">
      <c r="A65" s="279" t="s">
        <v>111</v>
      </c>
      <c r="B65" s="279"/>
      <c r="C65" s="279"/>
      <c r="D65" s="279"/>
      <c r="E65" s="279"/>
      <c r="F65" s="279"/>
      <c r="G65" s="11">
        <v>58</v>
      </c>
      <c r="H65" s="49">
        <v>0</v>
      </c>
      <c r="I65" s="49">
        <v>0</v>
      </c>
      <c r="J65" s="49">
        <v>0</v>
      </c>
      <c r="K65" s="49">
        <v>0</v>
      </c>
    </row>
    <row r="66" spans="1:11" ht="12.75" customHeight="1" x14ac:dyDescent="0.2">
      <c r="A66" s="273" t="s">
        <v>366</v>
      </c>
      <c r="B66" s="273"/>
      <c r="C66" s="273"/>
      <c r="D66" s="273"/>
      <c r="E66" s="273"/>
      <c r="F66" s="273"/>
      <c r="G66" s="12">
        <v>59</v>
      </c>
      <c r="H66" s="48">
        <f>H62-H65</f>
        <v>13733334</v>
      </c>
      <c r="I66" s="48">
        <f t="shared" ref="I66:K66" si="5">I62-I65</f>
        <v>-329539</v>
      </c>
      <c r="J66" s="48">
        <f t="shared" si="5"/>
        <v>35138222</v>
      </c>
      <c r="K66" s="48">
        <f t="shared" si="5"/>
        <v>1700936</v>
      </c>
    </row>
    <row r="67" spans="1:11" ht="12.75" customHeight="1" x14ac:dyDescent="0.2">
      <c r="A67" s="278" t="s">
        <v>367</v>
      </c>
      <c r="B67" s="278"/>
      <c r="C67" s="278"/>
      <c r="D67" s="278"/>
      <c r="E67" s="278"/>
      <c r="F67" s="278"/>
      <c r="G67" s="12">
        <v>60</v>
      </c>
      <c r="H67" s="48">
        <f>+IF((H62-H65)&gt;0,(H62-H65),0)</f>
        <v>13733334</v>
      </c>
      <c r="I67" s="48">
        <f t="shared" ref="I67:K67" si="6">+IF((I62-I65)&gt;0,(I62-I65),0)</f>
        <v>0</v>
      </c>
      <c r="J67" s="48">
        <f t="shared" si="6"/>
        <v>35138222</v>
      </c>
      <c r="K67" s="48">
        <f t="shared" si="6"/>
        <v>1700936</v>
      </c>
    </row>
    <row r="68" spans="1:11" ht="12.75" customHeight="1" x14ac:dyDescent="0.2">
      <c r="A68" s="278" t="s">
        <v>368</v>
      </c>
      <c r="B68" s="278"/>
      <c r="C68" s="278"/>
      <c r="D68" s="278"/>
      <c r="E68" s="278"/>
      <c r="F68" s="278"/>
      <c r="G68" s="12">
        <v>61</v>
      </c>
      <c r="H68" s="48">
        <f>+IF((H62-H65)&lt;0,(H62-H65),0)</f>
        <v>0</v>
      </c>
      <c r="I68" s="48">
        <f t="shared" ref="I68:K68" si="7">+IF((I62-I65)&lt;0,(I62-I65),0)</f>
        <v>-329539</v>
      </c>
      <c r="J68" s="48">
        <f t="shared" si="7"/>
        <v>0</v>
      </c>
      <c r="K68" s="48">
        <f t="shared" si="7"/>
        <v>0</v>
      </c>
    </row>
    <row r="69" spans="1:11" x14ac:dyDescent="0.2">
      <c r="A69" s="280" t="s">
        <v>152</v>
      </c>
      <c r="B69" s="280"/>
      <c r="C69" s="280"/>
      <c r="D69" s="280"/>
      <c r="E69" s="280"/>
      <c r="F69" s="280"/>
      <c r="G69" s="281"/>
      <c r="H69" s="281"/>
      <c r="I69" s="281"/>
      <c r="J69" s="282"/>
      <c r="K69" s="282"/>
    </row>
    <row r="70" spans="1:11" ht="22.15" customHeight="1" x14ac:dyDescent="0.2">
      <c r="A70" s="273" t="s">
        <v>369</v>
      </c>
      <c r="B70" s="273"/>
      <c r="C70" s="273"/>
      <c r="D70" s="273"/>
      <c r="E70" s="273"/>
      <c r="F70" s="273"/>
      <c r="G70" s="12">
        <v>62</v>
      </c>
      <c r="H70" s="48">
        <f>H71-H72</f>
        <v>0</v>
      </c>
      <c r="I70" s="48">
        <f>I71-I72</f>
        <v>0</v>
      </c>
      <c r="J70" s="48">
        <f>J71-J72</f>
        <v>0</v>
      </c>
      <c r="K70" s="48">
        <f>K71-K72</f>
        <v>0</v>
      </c>
    </row>
    <row r="71" spans="1:11" ht="12.75" customHeight="1" x14ac:dyDescent="0.2">
      <c r="A71" s="277" t="s">
        <v>153</v>
      </c>
      <c r="B71" s="277"/>
      <c r="C71" s="277"/>
      <c r="D71" s="277"/>
      <c r="E71" s="277"/>
      <c r="F71" s="277"/>
      <c r="G71" s="11">
        <v>63</v>
      </c>
      <c r="H71" s="49">
        <v>0</v>
      </c>
      <c r="I71" s="49">
        <v>0</v>
      </c>
      <c r="J71" s="49">
        <v>0</v>
      </c>
      <c r="K71" s="49">
        <v>0</v>
      </c>
    </row>
    <row r="72" spans="1:11" ht="12.75" customHeight="1" x14ac:dyDescent="0.2">
      <c r="A72" s="277" t="s">
        <v>154</v>
      </c>
      <c r="B72" s="277"/>
      <c r="C72" s="277"/>
      <c r="D72" s="277"/>
      <c r="E72" s="277"/>
      <c r="F72" s="277"/>
      <c r="G72" s="11">
        <v>64</v>
      </c>
      <c r="H72" s="49">
        <v>0</v>
      </c>
      <c r="I72" s="49">
        <v>0</v>
      </c>
      <c r="J72" s="49">
        <v>0</v>
      </c>
      <c r="K72" s="49">
        <v>0</v>
      </c>
    </row>
    <row r="73" spans="1:11" ht="12.75" customHeight="1" x14ac:dyDescent="0.2">
      <c r="A73" s="279" t="s">
        <v>155</v>
      </c>
      <c r="B73" s="279"/>
      <c r="C73" s="279"/>
      <c r="D73" s="279"/>
      <c r="E73" s="279"/>
      <c r="F73" s="279"/>
      <c r="G73" s="11">
        <v>65</v>
      </c>
      <c r="H73" s="49">
        <v>0</v>
      </c>
      <c r="I73" s="49">
        <v>0</v>
      </c>
      <c r="J73" s="49">
        <v>0</v>
      </c>
      <c r="K73" s="49">
        <v>0</v>
      </c>
    </row>
    <row r="74" spans="1:11" ht="12.75" customHeight="1" x14ac:dyDescent="0.2">
      <c r="A74" s="278" t="s">
        <v>370</v>
      </c>
      <c r="B74" s="278"/>
      <c r="C74" s="278"/>
      <c r="D74" s="278"/>
      <c r="E74" s="278"/>
      <c r="F74" s="278"/>
      <c r="G74" s="12">
        <v>66</v>
      </c>
      <c r="H74" s="71">
        <v>0</v>
      </c>
      <c r="I74" s="71">
        <v>0</v>
      </c>
      <c r="J74" s="71">
        <v>0</v>
      </c>
      <c r="K74" s="71">
        <v>0</v>
      </c>
    </row>
    <row r="75" spans="1:11" ht="12.75" customHeight="1" x14ac:dyDescent="0.2">
      <c r="A75" s="278" t="s">
        <v>371</v>
      </c>
      <c r="B75" s="278"/>
      <c r="C75" s="278"/>
      <c r="D75" s="278"/>
      <c r="E75" s="278"/>
      <c r="F75" s="278"/>
      <c r="G75" s="12">
        <v>67</v>
      </c>
      <c r="H75" s="71">
        <v>0</v>
      </c>
      <c r="I75" s="71">
        <v>0</v>
      </c>
      <c r="J75" s="71">
        <v>0</v>
      </c>
      <c r="K75" s="71">
        <v>0</v>
      </c>
    </row>
    <row r="76" spans="1:11" x14ac:dyDescent="0.2">
      <c r="A76" s="280" t="s">
        <v>156</v>
      </c>
      <c r="B76" s="280"/>
      <c r="C76" s="280"/>
      <c r="D76" s="280"/>
      <c r="E76" s="280"/>
      <c r="F76" s="280"/>
      <c r="G76" s="281"/>
      <c r="H76" s="281"/>
      <c r="I76" s="281"/>
      <c r="J76" s="282"/>
      <c r="K76" s="282"/>
    </row>
    <row r="77" spans="1:11" ht="12.75" customHeight="1" x14ac:dyDescent="0.2">
      <c r="A77" s="273" t="s">
        <v>372</v>
      </c>
      <c r="B77" s="273"/>
      <c r="C77" s="273"/>
      <c r="D77" s="273"/>
      <c r="E77" s="273"/>
      <c r="F77" s="273"/>
      <c r="G77" s="12">
        <v>68</v>
      </c>
      <c r="H77" s="71">
        <v>0</v>
      </c>
      <c r="I77" s="71">
        <v>0</v>
      </c>
      <c r="J77" s="71">
        <v>0</v>
      </c>
      <c r="K77" s="71">
        <v>0</v>
      </c>
    </row>
    <row r="78" spans="1:11" ht="12.75" customHeight="1" x14ac:dyDescent="0.2">
      <c r="A78" s="283" t="s">
        <v>373</v>
      </c>
      <c r="B78" s="283"/>
      <c r="C78" s="283"/>
      <c r="D78" s="283"/>
      <c r="E78" s="283"/>
      <c r="F78" s="283"/>
      <c r="G78" s="42">
        <v>69</v>
      </c>
      <c r="H78" s="50">
        <v>0</v>
      </c>
      <c r="I78" s="50">
        <v>0</v>
      </c>
      <c r="J78" s="50">
        <v>0</v>
      </c>
      <c r="K78" s="50">
        <v>0</v>
      </c>
    </row>
    <row r="79" spans="1:11" ht="12.75" customHeight="1" x14ac:dyDescent="0.2">
      <c r="A79" s="283" t="s">
        <v>374</v>
      </c>
      <c r="B79" s="283"/>
      <c r="C79" s="283"/>
      <c r="D79" s="283"/>
      <c r="E79" s="283"/>
      <c r="F79" s="283"/>
      <c r="G79" s="42">
        <v>70</v>
      </c>
      <c r="H79" s="50">
        <v>0</v>
      </c>
      <c r="I79" s="50">
        <v>0</v>
      </c>
      <c r="J79" s="50">
        <v>0</v>
      </c>
      <c r="K79" s="50">
        <v>0</v>
      </c>
    </row>
    <row r="80" spans="1:11" ht="12.75" customHeight="1" x14ac:dyDescent="0.2">
      <c r="A80" s="273" t="s">
        <v>375</v>
      </c>
      <c r="B80" s="273"/>
      <c r="C80" s="273"/>
      <c r="D80" s="273"/>
      <c r="E80" s="273"/>
      <c r="F80" s="273"/>
      <c r="G80" s="12">
        <v>71</v>
      </c>
      <c r="H80" s="71">
        <v>0</v>
      </c>
      <c r="I80" s="71">
        <v>0</v>
      </c>
      <c r="J80" s="71">
        <v>0</v>
      </c>
      <c r="K80" s="71">
        <v>0</v>
      </c>
    </row>
    <row r="81" spans="1:11" ht="12.75" customHeight="1" x14ac:dyDescent="0.2">
      <c r="A81" s="273" t="s">
        <v>376</v>
      </c>
      <c r="B81" s="273"/>
      <c r="C81" s="273"/>
      <c r="D81" s="273"/>
      <c r="E81" s="273"/>
      <c r="F81" s="273"/>
      <c r="G81" s="12">
        <v>72</v>
      </c>
      <c r="H81" s="71">
        <v>0</v>
      </c>
      <c r="I81" s="71">
        <v>0</v>
      </c>
      <c r="J81" s="71">
        <v>0</v>
      </c>
      <c r="K81" s="71">
        <v>0</v>
      </c>
    </row>
    <row r="82" spans="1:11" ht="12.75" customHeight="1" x14ac:dyDescent="0.2">
      <c r="A82" s="278" t="s">
        <v>377</v>
      </c>
      <c r="B82" s="278"/>
      <c r="C82" s="278"/>
      <c r="D82" s="278"/>
      <c r="E82" s="278"/>
      <c r="F82" s="278"/>
      <c r="G82" s="12">
        <v>73</v>
      </c>
      <c r="H82" s="71">
        <v>0</v>
      </c>
      <c r="I82" s="71">
        <v>0</v>
      </c>
      <c r="J82" s="71">
        <v>0</v>
      </c>
      <c r="K82" s="71">
        <v>0</v>
      </c>
    </row>
    <row r="83" spans="1:11" ht="12.75" customHeight="1" x14ac:dyDescent="0.2">
      <c r="A83" s="278" t="s">
        <v>378</v>
      </c>
      <c r="B83" s="278"/>
      <c r="C83" s="278"/>
      <c r="D83" s="278"/>
      <c r="E83" s="278"/>
      <c r="F83" s="278"/>
      <c r="G83" s="12">
        <v>74</v>
      </c>
      <c r="H83" s="71">
        <v>0</v>
      </c>
      <c r="I83" s="71">
        <v>0</v>
      </c>
      <c r="J83" s="71">
        <v>0</v>
      </c>
      <c r="K83" s="71">
        <v>0</v>
      </c>
    </row>
    <row r="84" spans="1:11" x14ac:dyDescent="0.2">
      <c r="A84" s="280" t="s">
        <v>112</v>
      </c>
      <c r="B84" s="280"/>
      <c r="C84" s="280"/>
      <c r="D84" s="280"/>
      <c r="E84" s="280"/>
      <c r="F84" s="280"/>
      <c r="G84" s="281"/>
      <c r="H84" s="281"/>
      <c r="I84" s="281"/>
      <c r="J84" s="282"/>
      <c r="K84" s="282"/>
    </row>
    <row r="85" spans="1:11" ht="12.75" customHeight="1" x14ac:dyDescent="0.2">
      <c r="A85" s="284" t="s">
        <v>379</v>
      </c>
      <c r="B85" s="284"/>
      <c r="C85" s="284"/>
      <c r="D85" s="284"/>
      <c r="E85" s="284"/>
      <c r="F85" s="284"/>
      <c r="G85" s="12">
        <v>75</v>
      </c>
      <c r="H85" s="51">
        <f>H86+H87</f>
        <v>0</v>
      </c>
      <c r="I85" s="51">
        <f>I86+I87</f>
        <v>0</v>
      </c>
      <c r="J85" s="51">
        <f>J86+J87</f>
        <v>0</v>
      </c>
      <c r="K85" s="51">
        <f>K86+K87</f>
        <v>0</v>
      </c>
    </row>
    <row r="86" spans="1:11" ht="12.75" customHeight="1" x14ac:dyDescent="0.2">
      <c r="A86" s="285" t="s">
        <v>157</v>
      </c>
      <c r="B86" s="285"/>
      <c r="C86" s="285"/>
      <c r="D86" s="285"/>
      <c r="E86" s="285"/>
      <c r="F86" s="285"/>
      <c r="G86" s="11">
        <v>76</v>
      </c>
      <c r="H86" s="52">
        <v>0</v>
      </c>
      <c r="I86" s="52">
        <v>0</v>
      </c>
      <c r="J86" s="52">
        <v>0</v>
      </c>
      <c r="K86" s="52">
        <v>0</v>
      </c>
    </row>
    <row r="87" spans="1:11" ht="12.75" customHeight="1" x14ac:dyDescent="0.2">
      <c r="A87" s="285" t="s">
        <v>158</v>
      </c>
      <c r="B87" s="285"/>
      <c r="C87" s="285"/>
      <c r="D87" s="285"/>
      <c r="E87" s="285"/>
      <c r="F87" s="285"/>
      <c r="G87" s="11">
        <v>77</v>
      </c>
      <c r="H87" s="52">
        <v>0</v>
      </c>
      <c r="I87" s="52">
        <v>0</v>
      </c>
      <c r="J87" s="52">
        <v>0</v>
      </c>
      <c r="K87" s="52">
        <v>0</v>
      </c>
    </row>
    <row r="88" spans="1:11" x14ac:dyDescent="0.2">
      <c r="A88" s="286" t="s">
        <v>114</v>
      </c>
      <c r="B88" s="286"/>
      <c r="C88" s="286"/>
      <c r="D88" s="286"/>
      <c r="E88" s="286"/>
      <c r="F88" s="286"/>
      <c r="G88" s="287"/>
      <c r="H88" s="287"/>
      <c r="I88" s="287"/>
      <c r="J88" s="282"/>
      <c r="K88" s="282"/>
    </row>
    <row r="89" spans="1:11" ht="12.75" customHeight="1" x14ac:dyDescent="0.2">
      <c r="A89" s="255" t="s">
        <v>159</v>
      </c>
      <c r="B89" s="255"/>
      <c r="C89" s="255"/>
      <c r="D89" s="255"/>
      <c r="E89" s="255"/>
      <c r="F89" s="255"/>
      <c r="G89" s="11">
        <v>78</v>
      </c>
      <c r="H89" s="52">
        <f t="shared" ref="H89:I89" si="8">+H66</f>
        <v>13733334</v>
      </c>
      <c r="I89" s="52">
        <f t="shared" si="8"/>
        <v>-329539</v>
      </c>
      <c r="J89" s="52">
        <v>35138222</v>
      </c>
      <c r="K89" s="52">
        <v>1700936</v>
      </c>
    </row>
    <row r="90" spans="1:11" ht="24" customHeight="1" x14ac:dyDescent="0.2">
      <c r="A90" s="241" t="s">
        <v>435</v>
      </c>
      <c r="B90" s="241"/>
      <c r="C90" s="241"/>
      <c r="D90" s="241"/>
      <c r="E90" s="241"/>
      <c r="F90" s="241"/>
      <c r="G90" s="12">
        <v>79</v>
      </c>
      <c r="H90" s="69">
        <f>H91+H98</f>
        <v>0</v>
      </c>
      <c r="I90" s="69">
        <f>I91+I98</f>
        <v>0</v>
      </c>
      <c r="J90" s="69">
        <f t="shared" ref="J90:K90" si="9">J91+J98</f>
        <v>0</v>
      </c>
      <c r="K90" s="69">
        <f t="shared" si="9"/>
        <v>0</v>
      </c>
    </row>
    <row r="91" spans="1:11" ht="24" customHeight="1" x14ac:dyDescent="0.2">
      <c r="A91" s="288" t="s">
        <v>442</v>
      </c>
      <c r="B91" s="288"/>
      <c r="C91" s="288"/>
      <c r="D91" s="288"/>
      <c r="E91" s="288"/>
      <c r="F91" s="288"/>
      <c r="G91" s="12">
        <v>80</v>
      </c>
      <c r="H91" s="69">
        <f>SUM(H92:H96)</f>
        <v>0</v>
      </c>
      <c r="I91" s="69">
        <f>SUM(I92:I96)</f>
        <v>0</v>
      </c>
      <c r="J91" s="69">
        <f t="shared" ref="J91:K91" si="10">SUM(J92:J96)</f>
        <v>0</v>
      </c>
      <c r="K91" s="69">
        <f t="shared" si="10"/>
        <v>0</v>
      </c>
    </row>
    <row r="92" spans="1:11" ht="25.5" customHeight="1" x14ac:dyDescent="0.2">
      <c r="A92" s="277" t="s">
        <v>380</v>
      </c>
      <c r="B92" s="277"/>
      <c r="C92" s="277"/>
      <c r="D92" s="277"/>
      <c r="E92" s="277"/>
      <c r="F92" s="277"/>
      <c r="G92" s="12">
        <v>81</v>
      </c>
      <c r="H92" s="52">
        <v>0</v>
      </c>
      <c r="I92" s="52">
        <v>0</v>
      </c>
      <c r="J92" s="52">
        <v>0</v>
      </c>
      <c r="K92" s="52">
        <v>0</v>
      </c>
    </row>
    <row r="93" spans="1:11" ht="38.25" customHeight="1" x14ac:dyDescent="0.2">
      <c r="A93" s="277" t="s">
        <v>381</v>
      </c>
      <c r="B93" s="277"/>
      <c r="C93" s="277"/>
      <c r="D93" s="277"/>
      <c r="E93" s="277"/>
      <c r="F93" s="277"/>
      <c r="G93" s="12">
        <v>82</v>
      </c>
      <c r="H93" s="52">
        <v>0</v>
      </c>
      <c r="I93" s="52">
        <v>0</v>
      </c>
      <c r="J93" s="52">
        <v>0</v>
      </c>
      <c r="K93" s="52">
        <v>0</v>
      </c>
    </row>
    <row r="94" spans="1:11" ht="38.25" customHeight="1" x14ac:dyDescent="0.2">
      <c r="A94" s="277" t="s">
        <v>382</v>
      </c>
      <c r="B94" s="277"/>
      <c r="C94" s="277"/>
      <c r="D94" s="277"/>
      <c r="E94" s="277"/>
      <c r="F94" s="277"/>
      <c r="G94" s="12">
        <v>83</v>
      </c>
      <c r="H94" s="52">
        <v>0</v>
      </c>
      <c r="I94" s="52">
        <v>0</v>
      </c>
      <c r="J94" s="52">
        <v>0</v>
      </c>
      <c r="K94" s="52">
        <v>0</v>
      </c>
    </row>
    <row r="95" spans="1:11" x14ac:dyDescent="0.2">
      <c r="A95" s="277" t="s">
        <v>383</v>
      </c>
      <c r="B95" s="277"/>
      <c r="C95" s="277"/>
      <c r="D95" s="277"/>
      <c r="E95" s="277"/>
      <c r="F95" s="277"/>
      <c r="G95" s="12">
        <v>84</v>
      </c>
      <c r="H95" s="52">
        <v>0</v>
      </c>
      <c r="I95" s="52">
        <v>0</v>
      </c>
      <c r="J95" s="52">
        <v>0</v>
      </c>
      <c r="K95" s="52">
        <v>0</v>
      </c>
    </row>
    <row r="96" spans="1:11" x14ac:dyDescent="0.2">
      <c r="A96" s="277" t="s">
        <v>384</v>
      </c>
      <c r="B96" s="277"/>
      <c r="C96" s="277"/>
      <c r="D96" s="277"/>
      <c r="E96" s="277"/>
      <c r="F96" s="277"/>
      <c r="G96" s="12">
        <v>85</v>
      </c>
      <c r="H96" s="52">
        <v>0</v>
      </c>
      <c r="I96" s="52">
        <v>0</v>
      </c>
      <c r="J96" s="52">
        <v>0</v>
      </c>
      <c r="K96" s="52">
        <v>0</v>
      </c>
    </row>
    <row r="97" spans="1:11" ht="26.25" customHeight="1" x14ac:dyDescent="0.2">
      <c r="A97" s="277" t="s">
        <v>385</v>
      </c>
      <c r="B97" s="277"/>
      <c r="C97" s="277"/>
      <c r="D97" s="277"/>
      <c r="E97" s="277"/>
      <c r="F97" s="277"/>
      <c r="G97" s="12">
        <v>86</v>
      </c>
      <c r="H97" s="52">
        <v>0</v>
      </c>
      <c r="I97" s="52">
        <v>0</v>
      </c>
      <c r="J97" s="52">
        <v>0</v>
      </c>
      <c r="K97" s="52">
        <v>0</v>
      </c>
    </row>
    <row r="98" spans="1:11" ht="25.5" customHeight="1" x14ac:dyDescent="0.2">
      <c r="A98" s="288" t="s">
        <v>436</v>
      </c>
      <c r="B98" s="288"/>
      <c r="C98" s="288"/>
      <c r="D98" s="288"/>
      <c r="E98" s="288"/>
      <c r="F98" s="288"/>
      <c r="G98" s="12">
        <v>87</v>
      </c>
      <c r="H98" s="69">
        <f>SUM(H99:H106)</f>
        <v>0</v>
      </c>
      <c r="I98" s="69">
        <f>SUM(I99:I106)</f>
        <v>0</v>
      </c>
      <c r="J98" s="69">
        <f t="shared" ref="J98:K98" si="11">SUM(J99:J106)</f>
        <v>0</v>
      </c>
      <c r="K98" s="69">
        <f t="shared" si="11"/>
        <v>0</v>
      </c>
    </row>
    <row r="99" spans="1:11" x14ac:dyDescent="0.2">
      <c r="A99" s="289" t="s">
        <v>160</v>
      </c>
      <c r="B99" s="289"/>
      <c r="C99" s="289"/>
      <c r="D99" s="289"/>
      <c r="E99" s="289"/>
      <c r="F99" s="289"/>
      <c r="G99" s="11">
        <v>88</v>
      </c>
      <c r="H99" s="52">
        <v>0</v>
      </c>
      <c r="I99" s="52">
        <v>0</v>
      </c>
      <c r="J99" s="52">
        <v>0</v>
      </c>
      <c r="K99" s="52">
        <v>0</v>
      </c>
    </row>
    <row r="100" spans="1:11" ht="36" customHeight="1" x14ac:dyDescent="0.2">
      <c r="A100" s="277" t="s">
        <v>386</v>
      </c>
      <c r="B100" s="277"/>
      <c r="C100" s="277"/>
      <c r="D100" s="277"/>
      <c r="E100" s="277"/>
      <c r="F100" s="277"/>
      <c r="G100" s="11">
        <v>89</v>
      </c>
      <c r="H100" s="52">
        <v>0</v>
      </c>
      <c r="I100" s="52">
        <v>0</v>
      </c>
      <c r="J100" s="52">
        <v>0</v>
      </c>
      <c r="K100" s="52">
        <v>0</v>
      </c>
    </row>
    <row r="101" spans="1:11" ht="22.15" customHeight="1" x14ac:dyDescent="0.2">
      <c r="A101" s="289" t="s">
        <v>161</v>
      </c>
      <c r="B101" s="289"/>
      <c r="C101" s="289"/>
      <c r="D101" s="289"/>
      <c r="E101" s="289"/>
      <c r="F101" s="289"/>
      <c r="G101" s="11">
        <v>90</v>
      </c>
      <c r="H101" s="52">
        <v>0</v>
      </c>
      <c r="I101" s="52">
        <v>0</v>
      </c>
      <c r="J101" s="52">
        <v>0</v>
      </c>
      <c r="K101" s="52">
        <v>0</v>
      </c>
    </row>
    <row r="102" spans="1:11" ht="22.15" customHeight="1" x14ac:dyDescent="0.2">
      <c r="A102" s="289" t="s">
        <v>162</v>
      </c>
      <c r="B102" s="289"/>
      <c r="C102" s="289"/>
      <c r="D102" s="289"/>
      <c r="E102" s="289"/>
      <c r="F102" s="289"/>
      <c r="G102" s="11">
        <v>91</v>
      </c>
      <c r="H102" s="52">
        <v>0</v>
      </c>
      <c r="I102" s="52">
        <v>0</v>
      </c>
      <c r="J102" s="52">
        <v>0</v>
      </c>
      <c r="K102" s="52">
        <v>0</v>
      </c>
    </row>
    <row r="103" spans="1:11" ht="22.15" customHeight="1" x14ac:dyDescent="0.2">
      <c r="A103" s="289" t="s">
        <v>163</v>
      </c>
      <c r="B103" s="289"/>
      <c r="C103" s="289"/>
      <c r="D103" s="289"/>
      <c r="E103" s="289"/>
      <c r="F103" s="289"/>
      <c r="G103" s="11">
        <v>92</v>
      </c>
      <c r="H103" s="52">
        <v>0</v>
      </c>
      <c r="I103" s="52">
        <v>0</v>
      </c>
      <c r="J103" s="52">
        <v>0</v>
      </c>
      <c r="K103" s="52">
        <v>0</v>
      </c>
    </row>
    <row r="104" spans="1:11" ht="12.75" customHeight="1" x14ac:dyDescent="0.2">
      <c r="A104" s="277" t="s">
        <v>387</v>
      </c>
      <c r="B104" s="277"/>
      <c r="C104" s="277"/>
      <c r="D104" s="277"/>
      <c r="E104" s="277"/>
      <c r="F104" s="277"/>
      <c r="G104" s="11">
        <v>93</v>
      </c>
      <c r="H104" s="52">
        <v>0</v>
      </c>
      <c r="I104" s="52">
        <v>0</v>
      </c>
      <c r="J104" s="52">
        <v>0</v>
      </c>
      <c r="K104" s="52">
        <v>0</v>
      </c>
    </row>
    <row r="105" spans="1:11" ht="26.25" customHeight="1" x14ac:dyDescent="0.2">
      <c r="A105" s="277" t="s">
        <v>388</v>
      </c>
      <c r="B105" s="277"/>
      <c r="C105" s="277"/>
      <c r="D105" s="277"/>
      <c r="E105" s="277"/>
      <c r="F105" s="277"/>
      <c r="G105" s="11">
        <v>94</v>
      </c>
      <c r="H105" s="52">
        <v>0</v>
      </c>
      <c r="I105" s="52">
        <v>0</v>
      </c>
      <c r="J105" s="52">
        <v>0</v>
      </c>
      <c r="K105" s="52">
        <v>0</v>
      </c>
    </row>
    <row r="106" spans="1:11" x14ac:dyDescent="0.2">
      <c r="A106" s="277" t="s">
        <v>389</v>
      </c>
      <c r="B106" s="277"/>
      <c r="C106" s="277"/>
      <c r="D106" s="277"/>
      <c r="E106" s="277"/>
      <c r="F106" s="277"/>
      <c r="G106" s="11">
        <v>95</v>
      </c>
      <c r="H106" s="52">
        <v>0</v>
      </c>
      <c r="I106" s="52">
        <v>0</v>
      </c>
      <c r="J106" s="52">
        <v>0</v>
      </c>
      <c r="K106" s="52">
        <v>0</v>
      </c>
    </row>
    <row r="107" spans="1:11" ht="24.75" customHeight="1" x14ac:dyDescent="0.2">
      <c r="A107" s="277" t="s">
        <v>390</v>
      </c>
      <c r="B107" s="277"/>
      <c r="C107" s="277"/>
      <c r="D107" s="277"/>
      <c r="E107" s="277"/>
      <c r="F107" s="277"/>
      <c r="G107" s="11">
        <v>96</v>
      </c>
      <c r="H107" s="52">
        <v>0</v>
      </c>
      <c r="I107" s="52">
        <v>0</v>
      </c>
      <c r="J107" s="52">
        <v>0</v>
      </c>
      <c r="K107" s="52">
        <v>0</v>
      </c>
    </row>
    <row r="108" spans="1:11" ht="22.9" customHeight="1" x14ac:dyDescent="0.2">
      <c r="A108" s="241" t="s">
        <v>437</v>
      </c>
      <c r="B108" s="241"/>
      <c r="C108" s="241"/>
      <c r="D108" s="241"/>
      <c r="E108" s="241"/>
      <c r="F108" s="241"/>
      <c r="G108" s="12">
        <v>97</v>
      </c>
      <c r="H108" s="69">
        <f>H91+H98-H107-H97</f>
        <v>0</v>
      </c>
      <c r="I108" s="69">
        <f>I91+I98-I107-I97</f>
        <v>0</v>
      </c>
      <c r="J108" s="69">
        <f t="shared" ref="J108:K108" si="12">J91+J98-J107-J97</f>
        <v>0</v>
      </c>
      <c r="K108" s="69">
        <f t="shared" si="12"/>
        <v>0</v>
      </c>
    </row>
    <row r="109" spans="1:11" ht="12.75" customHeight="1" x14ac:dyDescent="0.2">
      <c r="A109" s="241" t="s">
        <v>391</v>
      </c>
      <c r="B109" s="241"/>
      <c r="C109" s="241"/>
      <c r="D109" s="241"/>
      <c r="E109" s="241"/>
      <c r="F109" s="241"/>
      <c r="G109" s="12">
        <v>98</v>
      </c>
      <c r="H109" s="51">
        <f>H89+H108</f>
        <v>13733334</v>
      </c>
      <c r="I109" s="51">
        <f>I89+I108</f>
        <v>-329539</v>
      </c>
      <c r="J109" s="51">
        <f t="shared" ref="J109:K109" si="13">J89+J108</f>
        <v>35138222</v>
      </c>
      <c r="K109" s="51">
        <f t="shared" si="13"/>
        <v>1700936</v>
      </c>
    </row>
    <row r="110" spans="1:11" x14ac:dyDescent="0.2">
      <c r="A110" s="280" t="s">
        <v>164</v>
      </c>
      <c r="B110" s="280"/>
      <c r="C110" s="280"/>
      <c r="D110" s="280"/>
      <c r="E110" s="280"/>
      <c r="F110" s="280"/>
      <c r="G110" s="281"/>
      <c r="H110" s="281"/>
      <c r="I110" s="281"/>
      <c r="J110" s="282"/>
      <c r="K110" s="282"/>
    </row>
    <row r="111" spans="1:11" ht="12.75" customHeight="1" x14ac:dyDescent="0.2">
      <c r="A111" s="284" t="s">
        <v>392</v>
      </c>
      <c r="B111" s="284"/>
      <c r="C111" s="284"/>
      <c r="D111" s="284"/>
      <c r="E111" s="284"/>
      <c r="F111" s="284"/>
      <c r="G111" s="12">
        <v>99</v>
      </c>
      <c r="H111" s="51">
        <f>H112+H113</f>
        <v>0</v>
      </c>
      <c r="I111" s="51">
        <f>I112+I113</f>
        <v>0</v>
      </c>
      <c r="J111" s="51">
        <f>J112+J113</f>
        <v>0</v>
      </c>
      <c r="K111" s="51">
        <f>K112+K113</f>
        <v>0</v>
      </c>
    </row>
    <row r="112" spans="1:11" ht="12.75" customHeight="1" x14ac:dyDescent="0.2">
      <c r="A112" s="285" t="s">
        <v>113</v>
      </c>
      <c r="B112" s="285"/>
      <c r="C112" s="285"/>
      <c r="D112" s="285"/>
      <c r="E112" s="285"/>
      <c r="F112" s="285"/>
      <c r="G112" s="11">
        <v>100</v>
      </c>
      <c r="H112" s="52">
        <v>0</v>
      </c>
      <c r="I112" s="52">
        <v>0</v>
      </c>
      <c r="J112" s="52">
        <v>0</v>
      </c>
      <c r="K112" s="52">
        <v>0</v>
      </c>
    </row>
    <row r="113" spans="1:11" ht="12.75" customHeight="1" x14ac:dyDescent="0.2">
      <c r="A113" s="285" t="s">
        <v>165</v>
      </c>
      <c r="B113" s="285"/>
      <c r="C113" s="285"/>
      <c r="D113" s="285"/>
      <c r="E113" s="285"/>
      <c r="F113" s="285"/>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5" sqref="A5:F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90" t="s">
        <v>166</v>
      </c>
      <c r="B1" s="291"/>
      <c r="C1" s="291"/>
      <c r="D1" s="291"/>
      <c r="E1" s="291"/>
      <c r="F1" s="291"/>
      <c r="G1" s="291"/>
      <c r="H1" s="291"/>
      <c r="I1" s="291"/>
    </row>
    <row r="2" spans="1:9" x14ac:dyDescent="0.2">
      <c r="A2" s="292" t="s">
        <v>463</v>
      </c>
      <c r="B2" s="245"/>
      <c r="C2" s="245"/>
      <c r="D2" s="245"/>
      <c r="E2" s="245"/>
      <c r="F2" s="245"/>
      <c r="G2" s="245"/>
      <c r="H2" s="245"/>
      <c r="I2" s="245"/>
    </row>
    <row r="3" spans="1:9" x14ac:dyDescent="0.2">
      <c r="A3" s="294" t="s">
        <v>446</v>
      </c>
      <c r="B3" s="295"/>
      <c r="C3" s="295"/>
      <c r="D3" s="295"/>
      <c r="E3" s="295"/>
      <c r="F3" s="295"/>
      <c r="G3" s="295"/>
      <c r="H3" s="295"/>
      <c r="I3" s="295"/>
    </row>
    <row r="4" spans="1:9" x14ac:dyDescent="0.2">
      <c r="A4" s="293" t="s">
        <v>464</v>
      </c>
      <c r="B4" s="248"/>
      <c r="C4" s="248"/>
      <c r="D4" s="248"/>
      <c r="E4" s="248"/>
      <c r="F4" s="248"/>
      <c r="G4" s="248"/>
      <c r="H4" s="248"/>
      <c r="I4" s="249"/>
    </row>
    <row r="5" spans="1:9" ht="23.25" x14ac:dyDescent="0.2">
      <c r="A5" s="298" t="s">
        <v>2</v>
      </c>
      <c r="B5" s="253"/>
      <c r="C5" s="253"/>
      <c r="D5" s="253"/>
      <c r="E5" s="253"/>
      <c r="F5" s="253"/>
      <c r="G5" s="60" t="s">
        <v>103</v>
      </c>
      <c r="H5" s="61" t="s">
        <v>301</v>
      </c>
      <c r="I5" s="61" t="s">
        <v>279</v>
      </c>
    </row>
    <row r="6" spans="1:9" x14ac:dyDescent="0.2">
      <c r="A6" s="299">
        <v>1</v>
      </c>
      <c r="B6" s="253"/>
      <c r="C6" s="253"/>
      <c r="D6" s="253"/>
      <c r="E6" s="253"/>
      <c r="F6" s="253"/>
      <c r="G6" s="62">
        <v>2</v>
      </c>
      <c r="H6" s="61" t="s">
        <v>167</v>
      </c>
      <c r="I6" s="61" t="s">
        <v>168</v>
      </c>
    </row>
    <row r="7" spans="1:9" x14ac:dyDescent="0.2">
      <c r="A7" s="300" t="s">
        <v>169</v>
      </c>
      <c r="B7" s="300"/>
      <c r="C7" s="300"/>
      <c r="D7" s="300"/>
      <c r="E7" s="300"/>
      <c r="F7" s="300"/>
      <c r="G7" s="300"/>
      <c r="H7" s="300"/>
      <c r="I7" s="300"/>
    </row>
    <row r="8" spans="1:9" ht="12.75" customHeight="1" x14ac:dyDescent="0.2">
      <c r="A8" s="239" t="s">
        <v>170</v>
      </c>
      <c r="B8" s="239"/>
      <c r="C8" s="239"/>
      <c r="D8" s="239"/>
      <c r="E8" s="239"/>
      <c r="F8" s="239"/>
      <c r="G8" s="63">
        <v>1</v>
      </c>
      <c r="H8" s="64">
        <v>0</v>
      </c>
      <c r="I8" s="64">
        <v>0</v>
      </c>
    </row>
    <row r="9" spans="1:9" ht="12.75" customHeight="1" x14ac:dyDescent="0.2">
      <c r="A9" s="297" t="s">
        <v>171</v>
      </c>
      <c r="B9" s="297"/>
      <c r="C9" s="297"/>
      <c r="D9" s="297"/>
      <c r="E9" s="297"/>
      <c r="F9" s="297"/>
      <c r="G9" s="65">
        <v>2</v>
      </c>
      <c r="H9" s="66">
        <f>H10+H11+H12+H13+H14+H15+H16+H17</f>
        <v>0</v>
      </c>
      <c r="I9" s="66">
        <f>I10+I11+I12+I13+I14+I15+I16+I17</f>
        <v>0</v>
      </c>
    </row>
    <row r="10" spans="1:9" ht="12.75" customHeight="1" x14ac:dyDescent="0.2">
      <c r="A10" s="274" t="s">
        <v>172</v>
      </c>
      <c r="B10" s="274"/>
      <c r="C10" s="274"/>
      <c r="D10" s="274"/>
      <c r="E10" s="274"/>
      <c r="F10" s="274"/>
      <c r="G10" s="63">
        <v>3</v>
      </c>
      <c r="H10" s="64">
        <v>0</v>
      </c>
      <c r="I10" s="64">
        <v>0</v>
      </c>
    </row>
    <row r="11" spans="1:9" ht="22.15" customHeight="1" x14ac:dyDescent="0.2">
      <c r="A11" s="274" t="s">
        <v>173</v>
      </c>
      <c r="B11" s="274"/>
      <c r="C11" s="274"/>
      <c r="D11" s="274"/>
      <c r="E11" s="274"/>
      <c r="F11" s="274"/>
      <c r="G11" s="63">
        <v>4</v>
      </c>
      <c r="H11" s="64">
        <v>0</v>
      </c>
      <c r="I11" s="64">
        <v>0</v>
      </c>
    </row>
    <row r="12" spans="1:9" ht="23.45" customHeight="1" x14ac:dyDescent="0.2">
      <c r="A12" s="274" t="s">
        <v>174</v>
      </c>
      <c r="B12" s="274"/>
      <c r="C12" s="274"/>
      <c r="D12" s="274"/>
      <c r="E12" s="274"/>
      <c r="F12" s="274"/>
      <c r="G12" s="63">
        <v>5</v>
      </c>
      <c r="H12" s="64">
        <v>0</v>
      </c>
      <c r="I12" s="64">
        <v>0</v>
      </c>
    </row>
    <row r="13" spans="1:9" ht="12.75" customHeight="1" x14ac:dyDescent="0.2">
      <c r="A13" s="274" t="s">
        <v>175</v>
      </c>
      <c r="B13" s="274"/>
      <c r="C13" s="274"/>
      <c r="D13" s="274"/>
      <c r="E13" s="274"/>
      <c r="F13" s="274"/>
      <c r="G13" s="63">
        <v>6</v>
      </c>
      <c r="H13" s="64">
        <v>0</v>
      </c>
      <c r="I13" s="64">
        <v>0</v>
      </c>
    </row>
    <row r="14" spans="1:9" ht="12.75" customHeight="1" x14ac:dyDescent="0.2">
      <c r="A14" s="274" t="s">
        <v>176</v>
      </c>
      <c r="B14" s="274"/>
      <c r="C14" s="274"/>
      <c r="D14" s="274"/>
      <c r="E14" s="274"/>
      <c r="F14" s="274"/>
      <c r="G14" s="63">
        <v>7</v>
      </c>
      <c r="H14" s="64">
        <v>0</v>
      </c>
      <c r="I14" s="64">
        <v>0</v>
      </c>
    </row>
    <row r="15" spans="1:9" ht="12.75" customHeight="1" x14ac:dyDescent="0.2">
      <c r="A15" s="274" t="s">
        <v>177</v>
      </c>
      <c r="B15" s="274"/>
      <c r="C15" s="274"/>
      <c r="D15" s="274"/>
      <c r="E15" s="274"/>
      <c r="F15" s="274"/>
      <c r="G15" s="63">
        <v>8</v>
      </c>
      <c r="H15" s="64">
        <v>0</v>
      </c>
      <c r="I15" s="64">
        <v>0</v>
      </c>
    </row>
    <row r="16" spans="1:9" ht="12.75" customHeight="1" x14ac:dyDescent="0.2">
      <c r="A16" s="274" t="s">
        <v>178</v>
      </c>
      <c r="B16" s="274"/>
      <c r="C16" s="274"/>
      <c r="D16" s="274"/>
      <c r="E16" s="274"/>
      <c r="F16" s="274"/>
      <c r="G16" s="63">
        <v>9</v>
      </c>
      <c r="H16" s="64">
        <v>0</v>
      </c>
      <c r="I16" s="64">
        <v>0</v>
      </c>
    </row>
    <row r="17" spans="1:9" ht="25.15" customHeight="1" x14ac:dyDescent="0.2">
      <c r="A17" s="274" t="s">
        <v>179</v>
      </c>
      <c r="B17" s="274"/>
      <c r="C17" s="274"/>
      <c r="D17" s="274"/>
      <c r="E17" s="274"/>
      <c r="F17" s="274"/>
      <c r="G17" s="63">
        <v>10</v>
      </c>
      <c r="H17" s="64">
        <v>0</v>
      </c>
      <c r="I17" s="64">
        <v>0</v>
      </c>
    </row>
    <row r="18" spans="1:9" ht="28.15" customHeight="1" x14ac:dyDescent="0.2">
      <c r="A18" s="296" t="s">
        <v>306</v>
      </c>
      <c r="B18" s="296"/>
      <c r="C18" s="296"/>
      <c r="D18" s="296"/>
      <c r="E18" s="296"/>
      <c r="F18" s="296"/>
      <c r="G18" s="65">
        <v>11</v>
      </c>
      <c r="H18" s="66">
        <f>H8+H9</f>
        <v>0</v>
      </c>
      <c r="I18" s="66">
        <f>I8+I9</f>
        <v>0</v>
      </c>
    </row>
    <row r="19" spans="1:9" ht="12.75" customHeight="1" x14ac:dyDescent="0.2">
      <c r="A19" s="297" t="s">
        <v>180</v>
      </c>
      <c r="B19" s="297"/>
      <c r="C19" s="297"/>
      <c r="D19" s="297"/>
      <c r="E19" s="297"/>
      <c r="F19" s="297"/>
      <c r="G19" s="65">
        <v>12</v>
      </c>
      <c r="H19" s="66">
        <f>H20+H21+H22+H23</f>
        <v>0</v>
      </c>
      <c r="I19" s="66">
        <f>I20+I21+I22+I23</f>
        <v>0</v>
      </c>
    </row>
    <row r="20" spans="1:9" ht="12.75" customHeight="1" x14ac:dyDescent="0.2">
      <c r="A20" s="274" t="s">
        <v>181</v>
      </c>
      <c r="B20" s="274"/>
      <c r="C20" s="274"/>
      <c r="D20" s="274"/>
      <c r="E20" s="274"/>
      <c r="F20" s="274"/>
      <c r="G20" s="63">
        <v>13</v>
      </c>
      <c r="H20" s="64">
        <v>0</v>
      </c>
      <c r="I20" s="64">
        <v>0</v>
      </c>
    </row>
    <row r="21" spans="1:9" ht="12.75" customHeight="1" x14ac:dyDescent="0.2">
      <c r="A21" s="274" t="s">
        <v>182</v>
      </c>
      <c r="B21" s="274"/>
      <c r="C21" s="274"/>
      <c r="D21" s="274"/>
      <c r="E21" s="274"/>
      <c r="F21" s="274"/>
      <c r="G21" s="63">
        <v>14</v>
      </c>
      <c r="H21" s="64">
        <v>0</v>
      </c>
      <c r="I21" s="64">
        <v>0</v>
      </c>
    </row>
    <row r="22" spans="1:9" ht="12.75" customHeight="1" x14ac:dyDescent="0.2">
      <c r="A22" s="274" t="s">
        <v>183</v>
      </c>
      <c r="B22" s="274"/>
      <c r="C22" s="274"/>
      <c r="D22" s="274"/>
      <c r="E22" s="274"/>
      <c r="F22" s="274"/>
      <c r="G22" s="63">
        <v>15</v>
      </c>
      <c r="H22" s="64">
        <v>0</v>
      </c>
      <c r="I22" s="64">
        <v>0</v>
      </c>
    </row>
    <row r="23" spans="1:9" ht="12.75" customHeight="1" x14ac:dyDescent="0.2">
      <c r="A23" s="274" t="s">
        <v>184</v>
      </c>
      <c r="B23" s="274"/>
      <c r="C23" s="274"/>
      <c r="D23" s="274"/>
      <c r="E23" s="274"/>
      <c r="F23" s="274"/>
      <c r="G23" s="63">
        <v>16</v>
      </c>
      <c r="H23" s="64">
        <v>0</v>
      </c>
      <c r="I23" s="64">
        <v>0</v>
      </c>
    </row>
    <row r="24" spans="1:9" ht="12.75" customHeight="1" x14ac:dyDescent="0.2">
      <c r="A24" s="296" t="s">
        <v>185</v>
      </c>
      <c r="B24" s="296"/>
      <c r="C24" s="296"/>
      <c r="D24" s="296"/>
      <c r="E24" s="296"/>
      <c r="F24" s="296"/>
      <c r="G24" s="65">
        <v>17</v>
      </c>
      <c r="H24" s="66">
        <f>H18+H19</f>
        <v>0</v>
      </c>
      <c r="I24" s="66">
        <f>I18+I19</f>
        <v>0</v>
      </c>
    </row>
    <row r="25" spans="1:9" ht="12.75" customHeight="1" x14ac:dyDescent="0.2">
      <c r="A25" s="239" t="s">
        <v>186</v>
      </c>
      <c r="B25" s="239"/>
      <c r="C25" s="239"/>
      <c r="D25" s="239"/>
      <c r="E25" s="239"/>
      <c r="F25" s="239"/>
      <c r="G25" s="63">
        <v>18</v>
      </c>
      <c r="H25" s="64">
        <v>0</v>
      </c>
      <c r="I25" s="64">
        <v>0</v>
      </c>
    </row>
    <row r="26" spans="1:9" ht="12.75" customHeight="1" x14ac:dyDescent="0.2">
      <c r="A26" s="239" t="s">
        <v>187</v>
      </c>
      <c r="B26" s="239"/>
      <c r="C26" s="239"/>
      <c r="D26" s="239"/>
      <c r="E26" s="239"/>
      <c r="F26" s="239"/>
      <c r="G26" s="63">
        <v>19</v>
      </c>
      <c r="H26" s="64">
        <v>0</v>
      </c>
      <c r="I26" s="64">
        <v>0</v>
      </c>
    </row>
    <row r="27" spans="1:9" ht="25.9" customHeight="1" x14ac:dyDescent="0.2">
      <c r="A27" s="301" t="s">
        <v>188</v>
      </c>
      <c r="B27" s="301"/>
      <c r="C27" s="301"/>
      <c r="D27" s="301"/>
      <c r="E27" s="301"/>
      <c r="F27" s="301"/>
      <c r="G27" s="65">
        <v>20</v>
      </c>
      <c r="H27" s="66">
        <f>H24+H25+H26</f>
        <v>0</v>
      </c>
      <c r="I27" s="66">
        <f>I24+I25+I26</f>
        <v>0</v>
      </c>
    </row>
    <row r="28" spans="1:9" x14ac:dyDescent="0.2">
      <c r="A28" s="300" t="s">
        <v>189</v>
      </c>
      <c r="B28" s="300"/>
      <c r="C28" s="300"/>
      <c r="D28" s="300"/>
      <c r="E28" s="300"/>
      <c r="F28" s="300"/>
      <c r="G28" s="300"/>
      <c r="H28" s="300"/>
      <c r="I28" s="300"/>
    </row>
    <row r="29" spans="1:9" ht="30.6" customHeight="1" x14ac:dyDescent="0.2">
      <c r="A29" s="239" t="s">
        <v>190</v>
      </c>
      <c r="B29" s="239"/>
      <c r="C29" s="239"/>
      <c r="D29" s="239"/>
      <c r="E29" s="239"/>
      <c r="F29" s="239"/>
      <c r="G29" s="63">
        <v>21</v>
      </c>
      <c r="H29" s="67">
        <v>0</v>
      </c>
      <c r="I29" s="67">
        <v>0</v>
      </c>
    </row>
    <row r="30" spans="1:9" ht="12.75" customHeight="1" x14ac:dyDescent="0.2">
      <c r="A30" s="239" t="s">
        <v>191</v>
      </c>
      <c r="B30" s="239"/>
      <c r="C30" s="239"/>
      <c r="D30" s="239"/>
      <c r="E30" s="239"/>
      <c r="F30" s="239"/>
      <c r="G30" s="63">
        <v>22</v>
      </c>
      <c r="H30" s="67">
        <v>0</v>
      </c>
      <c r="I30" s="67">
        <v>0</v>
      </c>
    </row>
    <row r="31" spans="1:9" ht="12.75" customHeight="1" x14ac:dyDescent="0.2">
      <c r="A31" s="239" t="s">
        <v>192</v>
      </c>
      <c r="B31" s="239"/>
      <c r="C31" s="239"/>
      <c r="D31" s="239"/>
      <c r="E31" s="239"/>
      <c r="F31" s="239"/>
      <c r="G31" s="63">
        <v>23</v>
      </c>
      <c r="H31" s="67">
        <v>0</v>
      </c>
      <c r="I31" s="67">
        <v>0</v>
      </c>
    </row>
    <row r="32" spans="1:9" ht="12.75" customHeight="1" x14ac:dyDescent="0.2">
      <c r="A32" s="239" t="s">
        <v>193</v>
      </c>
      <c r="B32" s="239"/>
      <c r="C32" s="239"/>
      <c r="D32" s="239"/>
      <c r="E32" s="239"/>
      <c r="F32" s="239"/>
      <c r="G32" s="63">
        <v>24</v>
      </c>
      <c r="H32" s="67">
        <v>0</v>
      </c>
      <c r="I32" s="67">
        <v>0</v>
      </c>
    </row>
    <row r="33" spans="1:9" ht="12.75" customHeight="1" x14ac:dyDescent="0.2">
      <c r="A33" s="239" t="s">
        <v>194</v>
      </c>
      <c r="B33" s="239"/>
      <c r="C33" s="239"/>
      <c r="D33" s="239"/>
      <c r="E33" s="239"/>
      <c r="F33" s="239"/>
      <c r="G33" s="63">
        <v>25</v>
      </c>
      <c r="H33" s="67">
        <v>0</v>
      </c>
      <c r="I33" s="67">
        <v>0</v>
      </c>
    </row>
    <row r="34" spans="1:9" ht="12.75" customHeight="1" x14ac:dyDescent="0.2">
      <c r="A34" s="239" t="s">
        <v>195</v>
      </c>
      <c r="B34" s="239"/>
      <c r="C34" s="239"/>
      <c r="D34" s="239"/>
      <c r="E34" s="239"/>
      <c r="F34" s="239"/>
      <c r="G34" s="63">
        <v>26</v>
      </c>
      <c r="H34" s="67">
        <v>0</v>
      </c>
      <c r="I34" s="67">
        <v>0</v>
      </c>
    </row>
    <row r="35" spans="1:9" ht="26.45" customHeight="1" x14ac:dyDescent="0.2">
      <c r="A35" s="296" t="s">
        <v>196</v>
      </c>
      <c r="B35" s="296"/>
      <c r="C35" s="296"/>
      <c r="D35" s="296"/>
      <c r="E35" s="296"/>
      <c r="F35" s="296"/>
      <c r="G35" s="65">
        <v>27</v>
      </c>
      <c r="H35" s="68">
        <f>H29+H30+H31+H32+H33+H34</f>
        <v>0</v>
      </c>
      <c r="I35" s="68">
        <f>I29+I30+I31+I32+I33+I34</f>
        <v>0</v>
      </c>
    </row>
    <row r="36" spans="1:9" ht="22.9" customHeight="1" x14ac:dyDescent="0.2">
      <c r="A36" s="239" t="s">
        <v>197</v>
      </c>
      <c r="B36" s="239"/>
      <c r="C36" s="239"/>
      <c r="D36" s="239"/>
      <c r="E36" s="239"/>
      <c r="F36" s="239"/>
      <c r="G36" s="63">
        <v>28</v>
      </c>
      <c r="H36" s="67">
        <v>0</v>
      </c>
      <c r="I36" s="67">
        <v>0</v>
      </c>
    </row>
    <row r="37" spans="1:9" ht="12.75" customHeight="1" x14ac:dyDescent="0.2">
      <c r="A37" s="239" t="s">
        <v>198</v>
      </c>
      <c r="B37" s="239"/>
      <c r="C37" s="239"/>
      <c r="D37" s="239"/>
      <c r="E37" s="239"/>
      <c r="F37" s="239"/>
      <c r="G37" s="63">
        <v>29</v>
      </c>
      <c r="H37" s="67">
        <v>0</v>
      </c>
      <c r="I37" s="67">
        <v>0</v>
      </c>
    </row>
    <row r="38" spans="1:9" ht="12.75" customHeight="1" x14ac:dyDescent="0.2">
      <c r="A38" s="239" t="s">
        <v>199</v>
      </c>
      <c r="B38" s="239"/>
      <c r="C38" s="239"/>
      <c r="D38" s="239"/>
      <c r="E38" s="239"/>
      <c r="F38" s="239"/>
      <c r="G38" s="63">
        <v>30</v>
      </c>
      <c r="H38" s="67">
        <v>0</v>
      </c>
      <c r="I38" s="67">
        <v>0</v>
      </c>
    </row>
    <row r="39" spans="1:9" ht="12.75" customHeight="1" x14ac:dyDescent="0.2">
      <c r="A39" s="239" t="s">
        <v>200</v>
      </c>
      <c r="B39" s="239"/>
      <c r="C39" s="239"/>
      <c r="D39" s="239"/>
      <c r="E39" s="239"/>
      <c r="F39" s="239"/>
      <c r="G39" s="63">
        <v>31</v>
      </c>
      <c r="H39" s="67">
        <v>0</v>
      </c>
      <c r="I39" s="67">
        <v>0</v>
      </c>
    </row>
    <row r="40" spans="1:9" ht="12.75" customHeight="1" x14ac:dyDescent="0.2">
      <c r="A40" s="239" t="s">
        <v>201</v>
      </c>
      <c r="B40" s="239"/>
      <c r="C40" s="239"/>
      <c r="D40" s="239"/>
      <c r="E40" s="239"/>
      <c r="F40" s="239"/>
      <c r="G40" s="63">
        <v>32</v>
      </c>
      <c r="H40" s="67">
        <v>0</v>
      </c>
      <c r="I40" s="67">
        <v>0</v>
      </c>
    </row>
    <row r="41" spans="1:9" ht="24" customHeight="1" x14ac:dyDescent="0.2">
      <c r="A41" s="296" t="s">
        <v>202</v>
      </c>
      <c r="B41" s="296"/>
      <c r="C41" s="296"/>
      <c r="D41" s="296"/>
      <c r="E41" s="296"/>
      <c r="F41" s="296"/>
      <c r="G41" s="65">
        <v>33</v>
      </c>
      <c r="H41" s="68">
        <f>H36+H37+H38+H39+H40</f>
        <v>0</v>
      </c>
      <c r="I41" s="68">
        <f>I36+I37+I38+I39+I40</f>
        <v>0</v>
      </c>
    </row>
    <row r="42" spans="1:9" ht="29.45" customHeight="1" x14ac:dyDescent="0.2">
      <c r="A42" s="301" t="s">
        <v>203</v>
      </c>
      <c r="B42" s="301"/>
      <c r="C42" s="301"/>
      <c r="D42" s="301"/>
      <c r="E42" s="301"/>
      <c r="F42" s="301"/>
      <c r="G42" s="65">
        <v>34</v>
      </c>
      <c r="H42" s="68">
        <f>H35+H41</f>
        <v>0</v>
      </c>
      <c r="I42" s="68">
        <f>I35+I41</f>
        <v>0</v>
      </c>
    </row>
    <row r="43" spans="1:9" x14ac:dyDescent="0.2">
      <c r="A43" s="300" t="s">
        <v>204</v>
      </c>
      <c r="B43" s="300"/>
      <c r="C43" s="300"/>
      <c r="D43" s="300"/>
      <c r="E43" s="300"/>
      <c r="F43" s="300"/>
      <c r="G43" s="300"/>
      <c r="H43" s="300"/>
      <c r="I43" s="300"/>
    </row>
    <row r="44" spans="1:9" ht="12.75" customHeight="1" x14ac:dyDescent="0.2">
      <c r="A44" s="239" t="s">
        <v>205</v>
      </c>
      <c r="B44" s="239"/>
      <c r="C44" s="239"/>
      <c r="D44" s="239"/>
      <c r="E44" s="239"/>
      <c r="F44" s="239"/>
      <c r="G44" s="63">
        <v>35</v>
      </c>
      <c r="H44" s="67">
        <v>0</v>
      </c>
      <c r="I44" s="67">
        <v>0</v>
      </c>
    </row>
    <row r="45" spans="1:9" ht="25.15" customHeight="1" x14ac:dyDescent="0.2">
      <c r="A45" s="239" t="s">
        <v>206</v>
      </c>
      <c r="B45" s="239"/>
      <c r="C45" s="239"/>
      <c r="D45" s="239"/>
      <c r="E45" s="239"/>
      <c r="F45" s="239"/>
      <c r="G45" s="63">
        <v>36</v>
      </c>
      <c r="H45" s="67">
        <v>0</v>
      </c>
      <c r="I45" s="67">
        <v>0</v>
      </c>
    </row>
    <row r="46" spans="1:9" ht="12.75" customHeight="1" x14ac:dyDescent="0.2">
      <c r="A46" s="239" t="s">
        <v>207</v>
      </c>
      <c r="B46" s="239"/>
      <c r="C46" s="239"/>
      <c r="D46" s="239"/>
      <c r="E46" s="239"/>
      <c r="F46" s="239"/>
      <c r="G46" s="63">
        <v>37</v>
      </c>
      <c r="H46" s="67">
        <v>0</v>
      </c>
      <c r="I46" s="67">
        <v>0</v>
      </c>
    </row>
    <row r="47" spans="1:9" ht="12.75" customHeight="1" x14ac:dyDescent="0.2">
      <c r="A47" s="239" t="s">
        <v>208</v>
      </c>
      <c r="B47" s="239"/>
      <c r="C47" s="239"/>
      <c r="D47" s="239"/>
      <c r="E47" s="239"/>
      <c r="F47" s="239"/>
      <c r="G47" s="63">
        <v>38</v>
      </c>
      <c r="H47" s="67">
        <v>0</v>
      </c>
      <c r="I47" s="67">
        <v>0</v>
      </c>
    </row>
    <row r="48" spans="1:9" ht="22.15" customHeight="1" x14ac:dyDescent="0.2">
      <c r="A48" s="296" t="s">
        <v>209</v>
      </c>
      <c r="B48" s="296"/>
      <c r="C48" s="296"/>
      <c r="D48" s="296"/>
      <c r="E48" s="296"/>
      <c r="F48" s="296"/>
      <c r="G48" s="65">
        <v>39</v>
      </c>
      <c r="H48" s="68">
        <f>H44+H45+H46+H47</f>
        <v>0</v>
      </c>
      <c r="I48" s="68">
        <f>I44+I45+I46+I47</f>
        <v>0</v>
      </c>
    </row>
    <row r="49" spans="1:9" ht="24.6" customHeight="1" x14ac:dyDescent="0.2">
      <c r="A49" s="239" t="s">
        <v>305</v>
      </c>
      <c r="B49" s="239"/>
      <c r="C49" s="239"/>
      <c r="D49" s="239"/>
      <c r="E49" s="239"/>
      <c r="F49" s="239"/>
      <c r="G49" s="63">
        <v>40</v>
      </c>
      <c r="H49" s="67">
        <v>0</v>
      </c>
      <c r="I49" s="67">
        <v>0</v>
      </c>
    </row>
    <row r="50" spans="1:9" ht="12.75" customHeight="1" x14ac:dyDescent="0.2">
      <c r="A50" s="239" t="s">
        <v>210</v>
      </c>
      <c r="B50" s="239"/>
      <c r="C50" s="239"/>
      <c r="D50" s="239"/>
      <c r="E50" s="239"/>
      <c r="F50" s="239"/>
      <c r="G50" s="63">
        <v>41</v>
      </c>
      <c r="H50" s="67">
        <v>0</v>
      </c>
      <c r="I50" s="67">
        <v>0</v>
      </c>
    </row>
    <row r="51" spans="1:9" ht="12.75" customHeight="1" x14ac:dyDescent="0.2">
      <c r="A51" s="239" t="s">
        <v>211</v>
      </c>
      <c r="B51" s="239"/>
      <c r="C51" s="239"/>
      <c r="D51" s="239"/>
      <c r="E51" s="239"/>
      <c r="F51" s="239"/>
      <c r="G51" s="63">
        <v>42</v>
      </c>
      <c r="H51" s="67">
        <v>0</v>
      </c>
      <c r="I51" s="67">
        <v>0</v>
      </c>
    </row>
    <row r="52" spans="1:9" ht="22.9" customHeight="1" x14ac:dyDescent="0.2">
      <c r="A52" s="239" t="s">
        <v>212</v>
      </c>
      <c r="B52" s="239"/>
      <c r="C52" s="239"/>
      <c r="D52" s="239"/>
      <c r="E52" s="239"/>
      <c r="F52" s="239"/>
      <c r="G52" s="63">
        <v>43</v>
      </c>
      <c r="H52" s="67">
        <v>0</v>
      </c>
      <c r="I52" s="67">
        <v>0</v>
      </c>
    </row>
    <row r="53" spans="1:9" ht="12.75" customHeight="1" x14ac:dyDescent="0.2">
      <c r="A53" s="239" t="s">
        <v>213</v>
      </c>
      <c r="B53" s="239"/>
      <c r="C53" s="239"/>
      <c r="D53" s="239"/>
      <c r="E53" s="239"/>
      <c r="F53" s="239"/>
      <c r="G53" s="63">
        <v>44</v>
      </c>
      <c r="H53" s="67">
        <v>0</v>
      </c>
      <c r="I53" s="67">
        <v>0</v>
      </c>
    </row>
    <row r="54" spans="1:9" ht="30.6" customHeight="1" x14ac:dyDescent="0.2">
      <c r="A54" s="296" t="s">
        <v>214</v>
      </c>
      <c r="B54" s="296"/>
      <c r="C54" s="296"/>
      <c r="D54" s="296"/>
      <c r="E54" s="296"/>
      <c r="F54" s="296"/>
      <c r="G54" s="65">
        <v>45</v>
      </c>
      <c r="H54" s="68">
        <f>H49+H50+H51+H52+H53</f>
        <v>0</v>
      </c>
      <c r="I54" s="68">
        <f>I49+I50+I51+I52+I53</f>
        <v>0</v>
      </c>
    </row>
    <row r="55" spans="1:9" ht="29.45" customHeight="1" x14ac:dyDescent="0.2">
      <c r="A55" s="301" t="s">
        <v>215</v>
      </c>
      <c r="B55" s="301"/>
      <c r="C55" s="301"/>
      <c r="D55" s="301"/>
      <c r="E55" s="301"/>
      <c r="F55" s="301"/>
      <c r="G55" s="65">
        <v>46</v>
      </c>
      <c r="H55" s="68">
        <f>H48+H54</f>
        <v>0</v>
      </c>
      <c r="I55" s="68">
        <f>I48+I54</f>
        <v>0</v>
      </c>
    </row>
    <row r="56" spans="1:9" x14ac:dyDescent="0.2">
      <c r="A56" s="239" t="s">
        <v>216</v>
      </c>
      <c r="B56" s="239"/>
      <c r="C56" s="239"/>
      <c r="D56" s="239"/>
      <c r="E56" s="239"/>
      <c r="F56" s="239"/>
      <c r="G56" s="63">
        <v>47</v>
      </c>
      <c r="H56" s="67">
        <v>0</v>
      </c>
      <c r="I56" s="67">
        <v>0</v>
      </c>
    </row>
    <row r="57" spans="1:9" ht="26.45" customHeight="1" x14ac:dyDescent="0.2">
      <c r="A57" s="301" t="s">
        <v>217</v>
      </c>
      <c r="B57" s="301"/>
      <c r="C57" s="301"/>
      <c r="D57" s="301"/>
      <c r="E57" s="301"/>
      <c r="F57" s="301"/>
      <c r="G57" s="65">
        <v>48</v>
      </c>
      <c r="H57" s="68">
        <f>H27+H42+H55+H56</f>
        <v>0</v>
      </c>
      <c r="I57" s="68">
        <f>I27+I42+I55+I56</f>
        <v>0</v>
      </c>
    </row>
    <row r="58" spans="1:9" x14ac:dyDescent="0.2">
      <c r="A58" s="302" t="s">
        <v>218</v>
      </c>
      <c r="B58" s="302"/>
      <c r="C58" s="302"/>
      <c r="D58" s="302"/>
      <c r="E58" s="302"/>
      <c r="F58" s="302"/>
      <c r="G58" s="63">
        <v>49</v>
      </c>
      <c r="H58" s="67">
        <v>0</v>
      </c>
      <c r="I58" s="67">
        <v>0</v>
      </c>
    </row>
    <row r="59" spans="1:9" ht="31.15" customHeight="1" x14ac:dyDescent="0.2">
      <c r="A59" s="301" t="s">
        <v>219</v>
      </c>
      <c r="B59" s="301"/>
      <c r="C59" s="301"/>
      <c r="D59" s="301"/>
      <c r="E59" s="301"/>
      <c r="F59" s="301"/>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N30" sqref="N3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90" t="s">
        <v>220</v>
      </c>
      <c r="B1" s="291"/>
      <c r="C1" s="291"/>
      <c r="D1" s="291"/>
      <c r="E1" s="291"/>
      <c r="F1" s="291"/>
      <c r="G1" s="291"/>
      <c r="H1" s="291"/>
      <c r="I1" s="291"/>
    </row>
    <row r="2" spans="1:9" ht="12.75" customHeight="1" x14ac:dyDescent="0.2">
      <c r="A2" s="292" t="s">
        <v>465</v>
      </c>
      <c r="B2" s="245"/>
      <c r="C2" s="245"/>
      <c r="D2" s="245"/>
      <c r="E2" s="245"/>
      <c r="F2" s="245"/>
      <c r="G2" s="245"/>
      <c r="H2" s="245"/>
      <c r="I2" s="245"/>
    </row>
    <row r="3" spans="1:9" x14ac:dyDescent="0.2">
      <c r="A3" s="316" t="s">
        <v>446</v>
      </c>
      <c r="B3" s="317"/>
      <c r="C3" s="317"/>
      <c r="D3" s="317"/>
      <c r="E3" s="317"/>
      <c r="F3" s="317"/>
      <c r="G3" s="317"/>
      <c r="H3" s="317"/>
      <c r="I3" s="317"/>
    </row>
    <row r="4" spans="1:9" x14ac:dyDescent="0.2">
      <c r="A4" s="293" t="s">
        <v>464</v>
      </c>
      <c r="B4" s="248"/>
      <c r="C4" s="248"/>
      <c r="D4" s="248"/>
      <c r="E4" s="248"/>
      <c r="F4" s="248"/>
      <c r="G4" s="248"/>
      <c r="H4" s="248"/>
      <c r="I4" s="249"/>
    </row>
    <row r="5" spans="1:9" ht="24" thickBot="1" x14ac:dyDescent="0.25">
      <c r="A5" s="303" t="s">
        <v>2</v>
      </c>
      <c r="B5" s="304"/>
      <c r="C5" s="304"/>
      <c r="D5" s="304"/>
      <c r="E5" s="304"/>
      <c r="F5" s="305"/>
      <c r="G5" s="14" t="s">
        <v>103</v>
      </c>
      <c r="H5" s="20" t="s">
        <v>301</v>
      </c>
      <c r="I5" s="20" t="s">
        <v>279</v>
      </c>
    </row>
    <row r="6" spans="1:9" x14ac:dyDescent="0.2">
      <c r="A6" s="320">
        <v>1</v>
      </c>
      <c r="B6" s="321"/>
      <c r="C6" s="321"/>
      <c r="D6" s="321"/>
      <c r="E6" s="321"/>
      <c r="F6" s="322"/>
      <c r="G6" s="15">
        <v>2</v>
      </c>
      <c r="H6" s="21" t="s">
        <v>167</v>
      </c>
      <c r="I6" s="21" t="s">
        <v>168</v>
      </c>
    </row>
    <row r="7" spans="1:9" x14ac:dyDescent="0.2">
      <c r="A7" s="310" t="s">
        <v>169</v>
      </c>
      <c r="B7" s="311"/>
      <c r="C7" s="311"/>
      <c r="D7" s="311"/>
      <c r="E7" s="311"/>
      <c r="F7" s="311"/>
      <c r="G7" s="311"/>
      <c r="H7" s="311"/>
      <c r="I7" s="312"/>
    </row>
    <row r="8" spans="1:9" x14ac:dyDescent="0.2">
      <c r="A8" s="314" t="s">
        <v>221</v>
      </c>
      <c r="B8" s="314"/>
      <c r="C8" s="314"/>
      <c r="D8" s="314"/>
      <c r="E8" s="314"/>
      <c r="F8" s="314"/>
      <c r="G8" s="16">
        <v>1</v>
      </c>
      <c r="H8" s="23">
        <v>4411546</v>
      </c>
      <c r="I8" s="23">
        <v>103460470</v>
      </c>
    </row>
    <row r="9" spans="1:9" x14ac:dyDescent="0.2">
      <c r="A9" s="307" t="s">
        <v>222</v>
      </c>
      <c r="B9" s="307"/>
      <c r="C9" s="307"/>
      <c r="D9" s="307"/>
      <c r="E9" s="307"/>
      <c r="F9" s="307"/>
      <c r="G9" s="17">
        <v>2</v>
      </c>
      <c r="H9" s="24">
        <v>0</v>
      </c>
      <c r="I9" s="24">
        <v>0</v>
      </c>
    </row>
    <row r="10" spans="1:9" x14ac:dyDescent="0.2">
      <c r="A10" s="307" t="s">
        <v>223</v>
      </c>
      <c r="B10" s="307"/>
      <c r="C10" s="307"/>
      <c r="D10" s="307"/>
      <c r="E10" s="307"/>
      <c r="F10" s="307"/>
      <c r="G10" s="17">
        <v>3</v>
      </c>
      <c r="H10" s="24">
        <v>0</v>
      </c>
      <c r="I10" s="24">
        <v>44006</v>
      </c>
    </row>
    <row r="11" spans="1:9" x14ac:dyDescent="0.2">
      <c r="A11" s="307" t="s">
        <v>224</v>
      </c>
      <c r="B11" s="307"/>
      <c r="C11" s="307"/>
      <c r="D11" s="307"/>
      <c r="E11" s="307"/>
      <c r="F11" s="307"/>
      <c r="G11" s="17">
        <v>4</v>
      </c>
      <c r="H11" s="24">
        <v>0</v>
      </c>
      <c r="I11" s="24">
        <v>778292</v>
      </c>
    </row>
    <row r="12" spans="1:9" x14ac:dyDescent="0.2">
      <c r="A12" s="307" t="s">
        <v>393</v>
      </c>
      <c r="B12" s="307"/>
      <c r="C12" s="307"/>
      <c r="D12" s="307"/>
      <c r="E12" s="307"/>
      <c r="F12" s="307"/>
      <c r="G12" s="17">
        <v>5</v>
      </c>
      <c r="H12" s="24">
        <v>761574</v>
      </c>
      <c r="I12" s="24">
        <v>1409020</v>
      </c>
    </row>
    <row r="13" spans="1:9" x14ac:dyDescent="0.2">
      <c r="A13" s="315" t="s">
        <v>394</v>
      </c>
      <c r="B13" s="315"/>
      <c r="C13" s="315"/>
      <c r="D13" s="315"/>
      <c r="E13" s="315"/>
      <c r="F13" s="315"/>
      <c r="G13" s="53">
        <v>6</v>
      </c>
      <c r="H13" s="56">
        <f>SUM(H8:H12)</f>
        <v>5173120</v>
      </c>
      <c r="I13" s="56">
        <f>SUM(I8:I12)</f>
        <v>105691788</v>
      </c>
    </row>
    <row r="14" spans="1:9" ht="12.75" customHeight="1" x14ac:dyDescent="0.2">
      <c r="A14" s="307" t="s">
        <v>395</v>
      </c>
      <c r="B14" s="307"/>
      <c r="C14" s="307"/>
      <c r="D14" s="307"/>
      <c r="E14" s="307"/>
      <c r="F14" s="307"/>
      <c r="G14" s="17">
        <v>7</v>
      </c>
      <c r="H14" s="24">
        <v>-3897089</v>
      </c>
      <c r="I14" s="24">
        <v>-84488935</v>
      </c>
    </row>
    <row r="15" spans="1:9" ht="12.75" customHeight="1" x14ac:dyDescent="0.2">
      <c r="A15" s="307" t="s">
        <v>396</v>
      </c>
      <c r="B15" s="307"/>
      <c r="C15" s="307"/>
      <c r="D15" s="307"/>
      <c r="E15" s="307"/>
      <c r="F15" s="307"/>
      <c r="G15" s="17">
        <v>8</v>
      </c>
      <c r="H15" s="24">
        <v>-3243786</v>
      </c>
      <c r="I15" s="24">
        <v>-14055972</v>
      </c>
    </row>
    <row r="16" spans="1:9" ht="12.75" customHeight="1" x14ac:dyDescent="0.2">
      <c r="A16" s="307" t="s">
        <v>397</v>
      </c>
      <c r="B16" s="307"/>
      <c r="C16" s="307"/>
      <c r="D16" s="307"/>
      <c r="E16" s="307"/>
      <c r="F16" s="307"/>
      <c r="G16" s="17">
        <v>9</v>
      </c>
      <c r="H16" s="24">
        <v>0</v>
      </c>
      <c r="I16" s="24">
        <v>-365459</v>
      </c>
    </row>
    <row r="17" spans="1:9" ht="12.75" customHeight="1" x14ac:dyDescent="0.2">
      <c r="A17" s="307" t="s">
        <v>398</v>
      </c>
      <c r="B17" s="307"/>
      <c r="C17" s="307"/>
      <c r="D17" s="307"/>
      <c r="E17" s="307"/>
      <c r="F17" s="307"/>
      <c r="G17" s="17">
        <v>10</v>
      </c>
      <c r="H17" s="24">
        <v>0</v>
      </c>
      <c r="I17" s="24">
        <v>0</v>
      </c>
    </row>
    <row r="18" spans="1:9" ht="12.75" customHeight="1" x14ac:dyDescent="0.2">
      <c r="A18" s="307" t="s">
        <v>399</v>
      </c>
      <c r="B18" s="307"/>
      <c r="C18" s="307"/>
      <c r="D18" s="307"/>
      <c r="E18" s="307"/>
      <c r="F18" s="307"/>
      <c r="G18" s="17">
        <v>11</v>
      </c>
      <c r="H18" s="24">
        <v>0</v>
      </c>
      <c r="I18" s="24">
        <v>0</v>
      </c>
    </row>
    <row r="19" spans="1:9" ht="12.75" customHeight="1" x14ac:dyDescent="0.2">
      <c r="A19" s="307" t="s">
        <v>400</v>
      </c>
      <c r="B19" s="307"/>
      <c r="C19" s="307"/>
      <c r="D19" s="307"/>
      <c r="E19" s="307"/>
      <c r="F19" s="307"/>
      <c r="G19" s="17">
        <v>12</v>
      </c>
      <c r="H19" s="24">
        <v>-1082939</v>
      </c>
      <c r="I19" s="24">
        <v>-4011908</v>
      </c>
    </row>
    <row r="20" spans="1:9" ht="26.25" customHeight="1" x14ac:dyDescent="0.2">
      <c r="A20" s="315" t="s">
        <v>401</v>
      </c>
      <c r="B20" s="315"/>
      <c r="C20" s="315"/>
      <c r="D20" s="315"/>
      <c r="E20" s="315"/>
      <c r="F20" s="315"/>
      <c r="G20" s="53">
        <v>13</v>
      </c>
      <c r="H20" s="56">
        <f>SUM(H14:H19)</f>
        <v>-8223814</v>
      </c>
      <c r="I20" s="56">
        <f>SUM(I14:I19)</f>
        <v>-102922274</v>
      </c>
    </row>
    <row r="21" spans="1:9" ht="27.6" customHeight="1" x14ac:dyDescent="0.2">
      <c r="A21" s="313" t="s">
        <v>402</v>
      </c>
      <c r="B21" s="313"/>
      <c r="C21" s="313"/>
      <c r="D21" s="313"/>
      <c r="E21" s="313"/>
      <c r="F21" s="313"/>
      <c r="G21" s="54">
        <v>14</v>
      </c>
      <c r="H21" s="25">
        <f>H13+H20</f>
        <v>-3050694</v>
      </c>
      <c r="I21" s="25">
        <f>I13+I20</f>
        <v>2769514</v>
      </c>
    </row>
    <row r="22" spans="1:9" x14ac:dyDescent="0.2">
      <c r="A22" s="310" t="s">
        <v>189</v>
      </c>
      <c r="B22" s="311"/>
      <c r="C22" s="311"/>
      <c r="D22" s="311"/>
      <c r="E22" s="311"/>
      <c r="F22" s="311"/>
      <c r="G22" s="311"/>
      <c r="H22" s="311"/>
      <c r="I22" s="312"/>
    </row>
    <row r="23" spans="1:9" ht="26.45" customHeight="1" x14ac:dyDescent="0.2">
      <c r="A23" s="314" t="s">
        <v>225</v>
      </c>
      <c r="B23" s="314"/>
      <c r="C23" s="314"/>
      <c r="D23" s="314"/>
      <c r="E23" s="314"/>
      <c r="F23" s="314"/>
      <c r="G23" s="16">
        <v>15</v>
      </c>
      <c r="H23" s="23">
        <v>74385</v>
      </c>
      <c r="I23" s="23">
        <v>1261993</v>
      </c>
    </row>
    <row r="24" spans="1:9" ht="12.75" customHeight="1" x14ac:dyDescent="0.2">
      <c r="A24" s="307" t="s">
        <v>226</v>
      </c>
      <c r="B24" s="307"/>
      <c r="C24" s="307"/>
      <c r="D24" s="307"/>
      <c r="E24" s="307"/>
      <c r="F24" s="307"/>
      <c r="G24" s="16">
        <v>16</v>
      </c>
      <c r="H24" s="24">
        <v>0</v>
      </c>
      <c r="I24" s="24">
        <v>0</v>
      </c>
    </row>
    <row r="25" spans="1:9" ht="12.75" customHeight="1" x14ac:dyDescent="0.2">
      <c r="A25" s="307" t="s">
        <v>227</v>
      </c>
      <c r="B25" s="307"/>
      <c r="C25" s="307"/>
      <c r="D25" s="307"/>
      <c r="E25" s="307"/>
      <c r="F25" s="307"/>
      <c r="G25" s="16">
        <v>17</v>
      </c>
      <c r="H25" s="24">
        <v>582935</v>
      </c>
      <c r="I25" s="24">
        <v>135526</v>
      </c>
    </row>
    <row r="26" spans="1:9" ht="12.75" customHeight="1" x14ac:dyDescent="0.2">
      <c r="A26" s="307" t="s">
        <v>228</v>
      </c>
      <c r="B26" s="307"/>
      <c r="C26" s="307"/>
      <c r="D26" s="307"/>
      <c r="E26" s="307"/>
      <c r="F26" s="307"/>
      <c r="G26" s="16">
        <v>18</v>
      </c>
      <c r="H26" s="24">
        <v>20253236</v>
      </c>
      <c r="I26" s="24">
        <v>48743974</v>
      </c>
    </row>
    <row r="27" spans="1:9" ht="12.75" customHeight="1" x14ac:dyDescent="0.2">
      <c r="A27" s="307" t="s">
        <v>229</v>
      </c>
      <c r="B27" s="307"/>
      <c r="C27" s="307"/>
      <c r="D27" s="307"/>
      <c r="E27" s="307"/>
      <c r="F27" s="307"/>
      <c r="G27" s="16">
        <v>19</v>
      </c>
      <c r="H27" s="24">
        <v>5050000</v>
      </c>
      <c r="I27" s="24">
        <v>0</v>
      </c>
    </row>
    <row r="28" spans="1:9" ht="12.75" customHeight="1" x14ac:dyDescent="0.2">
      <c r="A28" s="307" t="s">
        <v>230</v>
      </c>
      <c r="B28" s="307"/>
      <c r="C28" s="307"/>
      <c r="D28" s="307"/>
      <c r="E28" s="307"/>
      <c r="F28" s="307"/>
      <c r="G28" s="16">
        <v>20</v>
      </c>
      <c r="H28" s="24">
        <v>0</v>
      </c>
      <c r="I28" s="24">
        <v>0</v>
      </c>
    </row>
    <row r="29" spans="1:9" ht="24" customHeight="1" x14ac:dyDescent="0.2">
      <c r="A29" s="308" t="s">
        <v>403</v>
      </c>
      <c r="B29" s="308"/>
      <c r="C29" s="308"/>
      <c r="D29" s="308"/>
      <c r="E29" s="308"/>
      <c r="F29" s="308"/>
      <c r="G29" s="53">
        <v>21</v>
      </c>
      <c r="H29" s="57">
        <f>SUM(H23:H28)</f>
        <v>25960556</v>
      </c>
      <c r="I29" s="57">
        <f>SUM(I23:I28)</f>
        <v>50141493</v>
      </c>
    </row>
    <row r="30" spans="1:9" ht="27" customHeight="1" x14ac:dyDescent="0.2">
      <c r="A30" s="307" t="s">
        <v>231</v>
      </c>
      <c r="B30" s="307"/>
      <c r="C30" s="307"/>
      <c r="D30" s="307"/>
      <c r="E30" s="307"/>
      <c r="F30" s="307"/>
      <c r="G30" s="17">
        <v>22</v>
      </c>
      <c r="H30" s="24">
        <v>-7418570</v>
      </c>
      <c r="I30" s="24">
        <v>-1248117</v>
      </c>
    </row>
    <row r="31" spans="1:9" ht="12.75" customHeight="1" x14ac:dyDescent="0.2">
      <c r="A31" s="307" t="s">
        <v>232</v>
      </c>
      <c r="B31" s="307"/>
      <c r="C31" s="307"/>
      <c r="D31" s="307"/>
      <c r="E31" s="307"/>
      <c r="F31" s="307"/>
      <c r="G31" s="17">
        <v>23</v>
      </c>
      <c r="H31" s="24">
        <v>-6244256</v>
      </c>
      <c r="I31" s="24">
        <v>-9278500</v>
      </c>
    </row>
    <row r="32" spans="1:9" ht="12.75" customHeight="1" x14ac:dyDescent="0.2">
      <c r="A32" s="307" t="s">
        <v>404</v>
      </c>
      <c r="B32" s="307"/>
      <c r="C32" s="307"/>
      <c r="D32" s="307"/>
      <c r="E32" s="307"/>
      <c r="F32" s="307"/>
      <c r="G32" s="17">
        <v>24</v>
      </c>
      <c r="H32" s="24">
        <v>-39785000</v>
      </c>
      <c r="I32" s="24">
        <v>-16200000</v>
      </c>
    </row>
    <row r="33" spans="1:9" ht="12.75" customHeight="1" x14ac:dyDescent="0.2">
      <c r="A33" s="307" t="s">
        <v>233</v>
      </c>
      <c r="B33" s="307"/>
      <c r="C33" s="307"/>
      <c r="D33" s="307"/>
      <c r="E33" s="307"/>
      <c r="F33" s="307"/>
      <c r="G33" s="17">
        <v>25</v>
      </c>
      <c r="H33" s="24">
        <v>0</v>
      </c>
      <c r="I33" s="24">
        <v>0</v>
      </c>
    </row>
    <row r="34" spans="1:9" ht="12.75" customHeight="1" x14ac:dyDescent="0.2">
      <c r="A34" s="307" t="s">
        <v>234</v>
      </c>
      <c r="B34" s="307"/>
      <c r="C34" s="307"/>
      <c r="D34" s="307"/>
      <c r="E34" s="307"/>
      <c r="F34" s="307"/>
      <c r="G34" s="17">
        <v>26</v>
      </c>
      <c r="H34" s="24">
        <v>0</v>
      </c>
      <c r="I34" s="24">
        <v>0</v>
      </c>
    </row>
    <row r="35" spans="1:9" ht="25.9" customHeight="1" x14ac:dyDescent="0.2">
      <c r="A35" s="308" t="s">
        <v>405</v>
      </c>
      <c r="B35" s="308"/>
      <c r="C35" s="308"/>
      <c r="D35" s="308"/>
      <c r="E35" s="308"/>
      <c r="F35" s="308"/>
      <c r="G35" s="53">
        <v>27</v>
      </c>
      <c r="H35" s="57">
        <f>SUM(H30:H34)</f>
        <v>-53447826</v>
      </c>
      <c r="I35" s="57">
        <f>SUM(I30:I34)</f>
        <v>-26726617</v>
      </c>
    </row>
    <row r="36" spans="1:9" ht="28.15" customHeight="1" x14ac:dyDescent="0.2">
      <c r="A36" s="313" t="s">
        <v>406</v>
      </c>
      <c r="B36" s="313"/>
      <c r="C36" s="313"/>
      <c r="D36" s="313"/>
      <c r="E36" s="313"/>
      <c r="F36" s="313"/>
      <c r="G36" s="54">
        <v>28</v>
      </c>
      <c r="H36" s="58">
        <f>H29+H35</f>
        <v>-27487270</v>
      </c>
      <c r="I36" s="58">
        <f>I29+I35</f>
        <v>23414876</v>
      </c>
    </row>
    <row r="37" spans="1:9" x14ac:dyDescent="0.2">
      <c r="A37" s="310" t="s">
        <v>204</v>
      </c>
      <c r="B37" s="311"/>
      <c r="C37" s="311"/>
      <c r="D37" s="311"/>
      <c r="E37" s="311"/>
      <c r="F37" s="311"/>
      <c r="G37" s="311">
        <v>0</v>
      </c>
      <c r="H37" s="311"/>
      <c r="I37" s="312"/>
    </row>
    <row r="38" spans="1:9" ht="12.75" customHeight="1" x14ac:dyDescent="0.2">
      <c r="A38" s="309" t="s">
        <v>235</v>
      </c>
      <c r="B38" s="309"/>
      <c r="C38" s="309"/>
      <c r="D38" s="309"/>
      <c r="E38" s="309"/>
      <c r="F38" s="309"/>
      <c r="G38" s="16">
        <v>29</v>
      </c>
      <c r="H38" s="23">
        <v>0</v>
      </c>
      <c r="I38" s="23">
        <v>0</v>
      </c>
    </row>
    <row r="39" spans="1:9" ht="25.15" customHeight="1" x14ac:dyDescent="0.2">
      <c r="A39" s="306" t="s">
        <v>236</v>
      </c>
      <c r="B39" s="306"/>
      <c r="C39" s="306"/>
      <c r="D39" s="306"/>
      <c r="E39" s="306"/>
      <c r="F39" s="306"/>
      <c r="G39" s="17">
        <v>30</v>
      </c>
      <c r="H39" s="24">
        <v>0</v>
      </c>
      <c r="I39" s="24">
        <v>0</v>
      </c>
    </row>
    <row r="40" spans="1:9" ht="12.75" customHeight="1" x14ac:dyDescent="0.2">
      <c r="A40" s="306" t="s">
        <v>237</v>
      </c>
      <c r="B40" s="306"/>
      <c r="C40" s="306"/>
      <c r="D40" s="306"/>
      <c r="E40" s="306"/>
      <c r="F40" s="306"/>
      <c r="G40" s="17">
        <v>31</v>
      </c>
      <c r="H40" s="24">
        <v>5000000</v>
      </c>
      <c r="I40" s="24">
        <v>85137</v>
      </c>
    </row>
    <row r="41" spans="1:9" ht="12.75" customHeight="1" x14ac:dyDescent="0.2">
      <c r="A41" s="306" t="s">
        <v>238</v>
      </c>
      <c r="B41" s="306"/>
      <c r="C41" s="306"/>
      <c r="D41" s="306"/>
      <c r="E41" s="306"/>
      <c r="F41" s="306"/>
      <c r="G41" s="17">
        <v>32</v>
      </c>
      <c r="H41" s="24">
        <v>12599</v>
      </c>
      <c r="I41" s="24">
        <v>15514</v>
      </c>
    </row>
    <row r="42" spans="1:9" ht="25.9" customHeight="1" x14ac:dyDescent="0.2">
      <c r="A42" s="308" t="s">
        <v>407</v>
      </c>
      <c r="B42" s="308"/>
      <c r="C42" s="308"/>
      <c r="D42" s="308"/>
      <c r="E42" s="308"/>
      <c r="F42" s="308"/>
      <c r="G42" s="53">
        <v>33</v>
      </c>
      <c r="H42" s="57">
        <f>H41+H40+H39+H38</f>
        <v>5012599</v>
      </c>
      <c r="I42" s="57">
        <f>I41+I40+I39+I38</f>
        <v>100651</v>
      </c>
    </row>
    <row r="43" spans="1:9" ht="24.6" customHeight="1" x14ac:dyDescent="0.2">
      <c r="A43" s="306" t="s">
        <v>239</v>
      </c>
      <c r="B43" s="306"/>
      <c r="C43" s="306"/>
      <c r="D43" s="306"/>
      <c r="E43" s="306"/>
      <c r="F43" s="306"/>
      <c r="G43" s="17">
        <v>34</v>
      </c>
      <c r="H43" s="24">
        <v>0</v>
      </c>
      <c r="I43" s="24">
        <v>-5000000</v>
      </c>
    </row>
    <row r="44" spans="1:9" ht="12.75" customHeight="1" x14ac:dyDescent="0.2">
      <c r="A44" s="306" t="s">
        <v>240</v>
      </c>
      <c r="B44" s="306"/>
      <c r="C44" s="306"/>
      <c r="D44" s="306"/>
      <c r="E44" s="306"/>
      <c r="F44" s="306"/>
      <c r="G44" s="17">
        <v>35</v>
      </c>
      <c r="H44" s="24">
        <v>0</v>
      </c>
      <c r="I44" s="24">
        <v>-1772</v>
      </c>
    </row>
    <row r="45" spans="1:9" ht="12.75" customHeight="1" x14ac:dyDescent="0.2">
      <c r="A45" s="306" t="s">
        <v>241</v>
      </c>
      <c r="B45" s="306"/>
      <c r="C45" s="306"/>
      <c r="D45" s="306"/>
      <c r="E45" s="306"/>
      <c r="F45" s="306"/>
      <c r="G45" s="17">
        <v>36</v>
      </c>
      <c r="H45" s="24">
        <v>0</v>
      </c>
      <c r="I45" s="24">
        <v>-61202</v>
      </c>
    </row>
    <row r="46" spans="1:9" ht="21" customHeight="1" x14ac:dyDescent="0.2">
      <c r="A46" s="306" t="s">
        <v>242</v>
      </c>
      <c r="B46" s="306"/>
      <c r="C46" s="306"/>
      <c r="D46" s="306"/>
      <c r="E46" s="306"/>
      <c r="F46" s="306"/>
      <c r="G46" s="17">
        <v>37</v>
      </c>
      <c r="H46" s="24">
        <v>0</v>
      </c>
      <c r="I46" s="24">
        <v>0</v>
      </c>
    </row>
    <row r="47" spans="1:9" ht="12.75" customHeight="1" x14ac:dyDescent="0.2">
      <c r="A47" s="306" t="s">
        <v>243</v>
      </c>
      <c r="B47" s="306"/>
      <c r="C47" s="306"/>
      <c r="D47" s="306"/>
      <c r="E47" s="306"/>
      <c r="F47" s="306"/>
      <c r="G47" s="17">
        <v>38</v>
      </c>
      <c r="H47" s="24">
        <v>0</v>
      </c>
      <c r="I47" s="24">
        <v>-7807672</v>
      </c>
    </row>
    <row r="48" spans="1:9" ht="22.9" customHeight="1" x14ac:dyDescent="0.2">
      <c r="A48" s="308" t="s">
        <v>408</v>
      </c>
      <c r="B48" s="308"/>
      <c r="C48" s="308"/>
      <c r="D48" s="308"/>
      <c r="E48" s="308"/>
      <c r="F48" s="308"/>
      <c r="G48" s="53">
        <v>39</v>
      </c>
      <c r="H48" s="57">
        <f>H47+H46+H45+H44+H43</f>
        <v>0</v>
      </c>
      <c r="I48" s="57">
        <f>I47+I46+I45+I44+I43</f>
        <v>-12870646</v>
      </c>
    </row>
    <row r="49" spans="1:9" ht="25.9" customHeight="1" x14ac:dyDescent="0.2">
      <c r="A49" s="319" t="s">
        <v>443</v>
      </c>
      <c r="B49" s="319"/>
      <c r="C49" s="319"/>
      <c r="D49" s="319"/>
      <c r="E49" s="319"/>
      <c r="F49" s="319"/>
      <c r="G49" s="53">
        <v>40</v>
      </c>
      <c r="H49" s="57">
        <f>H48+H42</f>
        <v>5012599</v>
      </c>
      <c r="I49" s="57">
        <f>I48+I42</f>
        <v>-12769995</v>
      </c>
    </row>
    <row r="50" spans="1:9" ht="12.75" customHeight="1" x14ac:dyDescent="0.2">
      <c r="A50" s="307" t="s">
        <v>244</v>
      </c>
      <c r="B50" s="307"/>
      <c r="C50" s="307"/>
      <c r="D50" s="307"/>
      <c r="E50" s="307"/>
      <c r="F50" s="307"/>
      <c r="G50" s="17">
        <v>41</v>
      </c>
      <c r="H50" s="24">
        <v>-297</v>
      </c>
      <c r="I50" s="24">
        <v>-14927</v>
      </c>
    </row>
    <row r="51" spans="1:9" ht="25.9" customHeight="1" x14ac:dyDescent="0.2">
      <c r="A51" s="319" t="s">
        <v>409</v>
      </c>
      <c r="B51" s="319"/>
      <c r="C51" s="319"/>
      <c r="D51" s="319"/>
      <c r="E51" s="319"/>
      <c r="F51" s="319"/>
      <c r="G51" s="53">
        <v>42</v>
      </c>
      <c r="H51" s="57">
        <f>H21+H36+H49+H50</f>
        <v>-25525662</v>
      </c>
      <c r="I51" s="57">
        <f>I21+I36+I49+I50</f>
        <v>13399468</v>
      </c>
    </row>
    <row r="52" spans="1:9" ht="12.75" customHeight="1" x14ac:dyDescent="0.2">
      <c r="A52" s="323" t="s">
        <v>218</v>
      </c>
      <c r="B52" s="323"/>
      <c r="C52" s="323"/>
      <c r="D52" s="323"/>
      <c r="E52" s="323"/>
      <c r="F52" s="323"/>
      <c r="G52" s="17">
        <v>43</v>
      </c>
      <c r="H52" s="24">
        <v>38342148</v>
      </c>
      <c r="I52" s="24">
        <v>7293613</v>
      </c>
    </row>
    <row r="53" spans="1:9" ht="31.9" customHeight="1" x14ac:dyDescent="0.2">
      <c r="A53" s="318" t="s">
        <v>410</v>
      </c>
      <c r="B53" s="318"/>
      <c r="C53" s="318"/>
      <c r="D53" s="318"/>
      <c r="E53" s="318"/>
      <c r="F53" s="318"/>
      <c r="G53" s="55">
        <v>44</v>
      </c>
      <c r="H53" s="59">
        <f>H52+H51</f>
        <v>12816486</v>
      </c>
      <c r="I53" s="59">
        <f>I52+I51</f>
        <v>20693081</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0" sqref="V4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4" t="s">
        <v>245</v>
      </c>
      <c r="B1" s="325"/>
      <c r="C1" s="325"/>
      <c r="D1" s="325"/>
      <c r="E1" s="325"/>
      <c r="F1" s="325"/>
      <c r="G1" s="325"/>
      <c r="H1" s="325"/>
      <c r="I1" s="325"/>
      <c r="J1" s="325"/>
      <c r="K1" s="26"/>
    </row>
    <row r="2" spans="1:25" ht="15.75" x14ac:dyDescent="0.2">
      <c r="A2" s="2"/>
      <c r="B2" s="3"/>
      <c r="C2" s="326" t="s">
        <v>246</v>
      </c>
      <c r="D2" s="326"/>
      <c r="E2" s="9">
        <v>45658</v>
      </c>
      <c r="F2" s="4" t="s">
        <v>0</v>
      </c>
      <c r="G2" s="9">
        <v>45838</v>
      </c>
      <c r="H2" s="27"/>
      <c r="I2" s="27"/>
      <c r="J2" s="27"/>
      <c r="K2" s="26"/>
      <c r="X2" s="28" t="s">
        <v>446</v>
      </c>
    </row>
    <row r="3" spans="1:25" ht="13.5" customHeight="1" thickBot="1" x14ac:dyDescent="0.25">
      <c r="A3" s="329" t="s">
        <v>247</v>
      </c>
      <c r="B3" s="330"/>
      <c r="C3" s="330"/>
      <c r="D3" s="330"/>
      <c r="E3" s="330"/>
      <c r="F3" s="330"/>
      <c r="G3" s="333" t="s">
        <v>3</v>
      </c>
      <c r="H3" s="335" t="s">
        <v>248</v>
      </c>
      <c r="I3" s="335"/>
      <c r="J3" s="335"/>
      <c r="K3" s="335"/>
      <c r="L3" s="335"/>
      <c r="M3" s="335"/>
      <c r="N3" s="335"/>
      <c r="O3" s="335"/>
      <c r="P3" s="335"/>
      <c r="Q3" s="335"/>
      <c r="R3" s="335"/>
      <c r="S3" s="335"/>
      <c r="T3" s="335"/>
      <c r="U3" s="335"/>
      <c r="V3" s="335"/>
      <c r="W3" s="335"/>
      <c r="X3" s="335" t="s">
        <v>249</v>
      </c>
      <c r="Y3" s="337" t="s">
        <v>250</v>
      </c>
    </row>
    <row r="4" spans="1:25" ht="90.75" thickBot="1" x14ac:dyDescent="0.25">
      <c r="A4" s="331"/>
      <c r="B4" s="332"/>
      <c r="C4" s="332"/>
      <c r="D4" s="332"/>
      <c r="E4" s="332"/>
      <c r="F4" s="332"/>
      <c r="G4" s="334"/>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36"/>
      <c r="Y4" s="338"/>
    </row>
    <row r="5" spans="1:25" ht="22.5" x14ac:dyDescent="0.2">
      <c r="A5" s="339">
        <v>1</v>
      </c>
      <c r="B5" s="340"/>
      <c r="C5" s="340"/>
      <c r="D5" s="340"/>
      <c r="E5" s="340"/>
      <c r="F5" s="34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41" t="s">
        <v>264</v>
      </c>
      <c r="B6" s="341"/>
      <c r="C6" s="341"/>
      <c r="D6" s="341"/>
      <c r="E6" s="341"/>
      <c r="F6" s="341"/>
      <c r="G6" s="341"/>
      <c r="H6" s="341"/>
      <c r="I6" s="341"/>
      <c r="J6" s="341"/>
      <c r="K6" s="341"/>
      <c r="L6" s="341"/>
      <c r="M6" s="341"/>
      <c r="N6" s="342"/>
      <c r="O6" s="342"/>
      <c r="P6" s="342"/>
      <c r="Q6" s="342"/>
      <c r="R6" s="342"/>
      <c r="S6" s="342"/>
      <c r="T6" s="342"/>
      <c r="U6" s="342"/>
      <c r="V6" s="342"/>
      <c r="W6" s="342"/>
      <c r="X6" s="342"/>
      <c r="Y6" s="343"/>
    </row>
    <row r="7" spans="1:25" x14ac:dyDescent="0.2">
      <c r="A7" s="344" t="s">
        <v>298</v>
      </c>
      <c r="B7" s="344"/>
      <c r="C7" s="344"/>
      <c r="D7" s="344"/>
      <c r="E7" s="344"/>
      <c r="F7" s="344"/>
      <c r="G7" s="6">
        <v>1</v>
      </c>
      <c r="H7" s="33">
        <v>159471378</v>
      </c>
      <c r="I7" s="33">
        <v>1072189</v>
      </c>
      <c r="J7" s="33">
        <v>7540299</v>
      </c>
      <c r="K7" s="33">
        <v>4507291</v>
      </c>
      <c r="L7" s="33">
        <v>2032193</v>
      </c>
      <c r="M7" s="33">
        <v>28891636</v>
      </c>
      <c r="N7" s="33">
        <v>18365422</v>
      </c>
      <c r="O7" s="33">
        <v>0</v>
      </c>
      <c r="P7" s="33">
        <v>0</v>
      </c>
      <c r="Q7" s="33">
        <v>0</v>
      </c>
      <c r="R7" s="33">
        <v>0</v>
      </c>
      <c r="S7" s="33">
        <v>0</v>
      </c>
      <c r="T7" s="33">
        <v>0</v>
      </c>
      <c r="U7" s="33">
        <v>9310565</v>
      </c>
      <c r="V7" s="33">
        <v>13707458</v>
      </c>
      <c r="W7" s="34">
        <f>H7+I7+J7+K7-L7+M7+N7+O7+P7+Q7+R7+U7+V7+S7+T7</f>
        <v>240834045</v>
      </c>
      <c r="X7" s="33">
        <v>0</v>
      </c>
      <c r="Y7" s="34">
        <f>W7+X7</f>
        <v>240834045</v>
      </c>
    </row>
    <row r="8" spans="1:25" x14ac:dyDescent="0.2">
      <c r="A8" s="327" t="s">
        <v>265</v>
      </c>
      <c r="B8" s="327"/>
      <c r="C8" s="327"/>
      <c r="D8" s="327"/>
      <c r="E8" s="327"/>
      <c r="F8" s="32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27" t="s">
        <v>266</v>
      </c>
      <c r="B9" s="327"/>
      <c r="C9" s="327"/>
      <c r="D9" s="327"/>
      <c r="E9" s="327"/>
      <c r="F9" s="32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28" t="s">
        <v>299</v>
      </c>
      <c r="B10" s="328"/>
      <c r="C10" s="328"/>
      <c r="D10" s="328"/>
      <c r="E10" s="328"/>
      <c r="F10" s="328"/>
      <c r="G10" s="7">
        <v>4</v>
      </c>
      <c r="H10" s="34">
        <f>H7+H8+H9</f>
        <v>159471378</v>
      </c>
      <c r="I10" s="34">
        <f t="shared" ref="I10:Y10" si="2">I7+I8+I9</f>
        <v>1072189</v>
      </c>
      <c r="J10" s="34">
        <f t="shared" si="2"/>
        <v>7540299</v>
      </c>
      <c r="K10" s="34">
        <f>K7+K8+K9</f>
        <v>4507291</v>
      </c>
      <c r="L10" s="34">
        <f t="shared" si="2"/>
        <v>2032193</v>
      </c>
      <c r="M10" s="34">
        <f t="shared" si="2"/>
        <v>28891636</v>
      </c>
      <c r="N10" s="34">
        <f t="shared" si="2"/>
        <v>18365422</v>
      </c>
      <c r="O10" s="34">
        <f t="shared" si="2"/>
        <v>0</v>
      </c>
      <c r="P10" s="34">
        <f t="shared" si="2"/>
        <v>0</v>
      </c>
      <c r="Q10" s="34">
        <f t="shared" si="2"/>
        <v>0</v>
      </c>
      <c r="R10" s="34">
        <f t="shared" si="2"/>
        <v>0</v>
      </c>
      <c r="S10" s="34">
        <f t="shared" si="2"/>
        <v>0</v>
      </c>
      <c r="T10" s="34">
        <f t="shared" si="2"/>
        <v>0</v>
      </c>
      <c r="U10" s="34">
        <f t="shared" si="2"/>
        <v>9310565</v>
      </c>
      <c r="V10" s="34">
        <f t="shared" si="2"/>
        <v>13707458</v>
      </c>
      <c r="W10" s="34">
        <f t="shared" si="2"/>
        <v>240834045</v>
      </c>
      <c r="X10" s="34">
        <f t="shared" si="2"/>
        <v>0</v>
      </c>
      <c r="Y10" s="34">
        <f t="shared" si="2"/>
        <v>240834045</v>
      </c>
    </row>
    <row r="11" spans="1:25" x14ac:dyDescent="0.2">
      <c r="A11" s="327" t="s">
        <v>267</v>
      </c>
      <c r="B11" s="327"/>
      <c r="C11" s="327"/>
      <c r="D11" s="327"/>
      <c r="E11" s="327"/>
      <c r="F11" s="327"/>
      <c r="G11" s="6">
        <v>5</v>
      </c>
      <c r="H11" s="35">
        <v>0</v>
      </c>
      <c r="I11" s="35">
        <v>0</v>
      </c>
      <c r="J11" s="35">
        <v>0</v>
      </c>
      <c r="K11" s="35">
        <v>0</v>
      </c>
      <c r="L11" s="35">
        <v>0</v>
      </c>
      <c r="M11" s="35">
        <v>0</v>
      </c>
      <c r="N11" s="35">
        <v>0</v>
      </c>
      <c r="O11" s="35">
        <v>0</v>
      </c>
      <c r="P11" s="35">
        <v>0</v>
      </c>
      <c r="Q11" s="35">
        <v>0</v>
      </c>
      <c r="R11" s="35">
        <v>0</v>
      </c>
      <c r="S11" s="33">
        <v>0</v>
      </c>
      <c r="T11" s="33">
        <v>0</v>
      </c>
      <c r="U11" s="35">
        <v>0</v>
      </c>
      <c r="V11" s="33">
        <v>31453933</v>
      </c>
      <c r="W11" s="34">
        <f t="shared" ref="W11:W29" si="3">H11+I11+J11+K11-L11+M11+N11+O11+P11+Q11+R11+U11+V11+S11+T11</f>
        <v>31453933</v>
      </c>
      <c r="X11" s="33">
        <v>0</v>
      </c>
      <c r="Y11" s="34">
        <f t="shared" ref="Y11:Y29" si="4">W11+X11</f>
        <v>31453933</v>
      </c>
    </row>
    <row r="12" spans="1:25" x14ac:dyDescent="0.2">
      <c r="A12" s="327" t="s">
        <v>268</v>
      </c>
      <c r="B12" s="327"/>
      <c r="C12" s="327"/>
      <c r="D12" s="327"/>
      <c r="E12" s="327"/>
      <c r="F12" s="32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27" t="s">
        <v>269</v>
      </c>
      <c r="B13" s="327"/>
      <c r="C13" s="327"/>
      <c r="D13" s="327"/>
      <c r="E13" s="327"/>
      <c r="F13" s="32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27" t="s">
        <v>417</v>
      </c>
      <c r="B14" s="327"/>
      <c r="C14" s="327"/>
      <c r="D14" s="327"/>
      <c r="E14" s="327"/>
      <c r="F14" s="32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27" t="s">
        <v>270</v>
      </c>
      <c r="B15" s="327"/>
      <c r="C15" s="327"/>
      <c r="D15" s="327"/>
      <c r="E15" s="327"/>
      <c r="F15" s="32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27" t="s">
        <v>271</v>
      </c>
      <c r="B16" s="327"/>
      <c r="C16" s="327"/>
      <c r="D16" s="327"/>
      <c r="E16" s="327"/>
      <c r="F16" s="32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27" t="s">
        <v>272</v>
      </c>
      <c r="B17" s="327"/>
      <c r="C17" s="327"/>
      <c r="D17" s="327"/>
      <c r="E17" s="327"/>
      <c r="F17" s="32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27" t="s">
        <v>273</v>
      </c>
      <c r="B18" s="327"/>
      <c r="C18" s="327"/>
      <c r="D18" s="327"/>
      <c r="E18" s="327"/>
      <c r="F18" s="32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27" t="s">
        <v>274</v>
      </c>
      <c r="B19" s="327"/>
      <c r="C19" s="327"/>
      <c r="D19" s="327"/>
      <c r="E19" s="327"/>
      <c r="F19" s="327"/>
      <c r="G19" s="6">
        <v>13</v>
      </c>
      <c r="H19" s="33">
        <v>0</v>
      </c>
      <c r="I19" s="33">
        <v>987</v>
      </c>
      <c r="J19" s="33">
        <v>1352384</v>
      </c>
      <c r="K19" s="33">
        <v>1524902</v>
      </c>
      <c r="L19" s="33">
        <v>0</v>
      </c>
      <c r="M19" s="33">
        <v>6008078</v>
      </c>
      <c r="N19" s="33">
        <v>2082944</v>
      </c>
      <c r="O19" s="33">
        <v>0</v>
      </c>
      <c r="P19" s="33">
        <v>0</v>
      </c>
      <c r="Q19" s="33">
        <v>0</v>
      </c>
      <c r="R19" s="33">
        <v>0</v>
      </c>
      <c r="S19" s="33">
        <v>0</v>
      </c>
      <c r="T19" s="33">
        <v>0</v>
      </c>
      <c r="U19" s="33">
        <f>-9930729+43401</f>
        <v>-9887328</v>
      </c>
      <c r="V19" s="33">
        <v>0</v>
      </c>
      <c r="W19" s="34">
        <f t="shared" si="3"/>
        <v>1081967</v>
      </c>
      <c r="X19" s="33">
        <v>0</v>
      </c>
      <c r="Y19" s="34">
        <f t="shared" si="4"/>
        <v>1081967</v>
      </c>
    </row>
    <row r="20" spans="1:25" x14ac:dyDescent="0.2">
      <c r="A20" s="327" t="s">
        <v>275</v>
      </c>
      <c r="B20" s="327"/>
      <c r="C20" s="327"/>
      <c r="D20" s="327"/>
      <c r="E20" s="327"/>
      <c r="F20" s="32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27" t="s">
        <v>418</v>
      </c>
      <c r="B21" s="327"/>
      <c r="C21" s="327"/>
      <c r="D21" s="327"/>
      <c r="E21" s="327"/>
      <c r="F21" s="32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27" t="s">
        <v>419</v>
      </c>
      <c r="B22" s="327"/>
      <c r="C22" s="327"/>
      <c r="D22" s="327"/>
      <c r="E22" s="327"/>
      <c r="F22" s="32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27" t="s">
        <v>420</v>
      </c>
      <c r="B23" s="327"/>
      <c r="C23" s="327"/>
      <c r="D23" s="327"/>
      <c r="E23" s="327"/>
      <c r="F23" s="32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27" t="s">
        <v>276</v>
      </c>
      <c r="B24" s="327"/>
      <c r="C24" s="327"/>
      <c r="D24" s="327"/>
      <c r="E24" s="327"/>
      <c r="F24" s="32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27" t="s">
        <v>421</v>
      </c>
      <c r="B25" s="327"/>
      <c r="C25" s="327"/>
      <c r="D25" s="327"/>
      <c r="E25" s="327"/>
      <c r="F25" s="32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27" t="s">
        <v>429</v>
      </c>
      <c r="B26" s="327"/>
      <c r="C26" s="327"/>
      <c r="D26" s="327"/>
      <c r="E26" s="327"/>
      <c r="F26" s="327"/>
      <c r="G26" s="6">
        <v>20</v>
      </c>
      <c r="H26" s="33">
        <v>0</v>
      </c>
      <c r="I26" s="33">
        <v>0</v>
      </c>
      <c r="J26" s="33">
        <v>0</v>
      </c>
      <c r="K26" s="33">
        <v>0</v>
      </c>
      <c r="L26" s="33">
        <v>0</v>
      </c>
      <c r="M26" s="33">
        <v>0</v>
      </c>
      <c r="N26" s="33">
        <v>0</v>
      </c>
      <c r="O26" s="33">
        <v>0</v>
      </c>
      <c r="P26" s="33">
        <v>0</v>
      </c>
      <c r="Q26" s="33">
        <v>0</v>
      </c>
      <c r="R26" s="33">
        <v>0</v>
      </c>
      <c r="S26" s="33">
        <v>0</v>
      </c>
      <c r="T26" s="33">
        <v>0</v>
      </c>
      <c r="U26" s="33">
        <v>0</v>
      </c>
      <c r="V26" s="33">
        <v>-6365968</v>
      </c>
      <c r="W26" s="34">
        <f t="shared" si="3"/>
        <v>-6365968</v>
      </c>
      <c r="X26" s="33">
        <v>0</v>
      </c>
      <c r="Y26" s="34">
        <f t="shared" si="4"/>
        <v>-6365968</v>
      </c>
    </row>
    <row r="27" spans="1:25" ht="12.75" customHeight="1" x14ac:dyDescent="0.2">
      <c r="A27" s="327" t="s">
        <v>422</v>
      </c>
      <c r="B27" s="327"/>
      <c r="C27" s="327"/>
      <c r="D27" s="327"/>
      <c r="E27" s="327"/>
      <c r="F27" s="327"/>
      <c r="G27" s="6">
        <v>21</v>
      </c>
      <c r="H27" s="33">
        <v>0</v>
      </c>
      <c r="I27" s="33">
        <v>0</v>
      </c>
      <c r="J27" s="33">
        <v>0</v>
      </c>
      <c r="K27" s="33">
        <v>-33643</v>
      </c>
      <c r="L27" s="33">
        <v>-33643</v>
      </c>
      <c r="M27" s="33">
        <v>0</v>
      </c>
      <c r="N27" s="33">
        <v>0</v>
      </c>
      <c r="O27" s="33">
        <v>0</v>
      </c>
      <c r="P27" s="33">
        <v>0</v>
      </c>
      <c r="Q27" s="33">
        <v>0</v>
      </c>
      <c r="R27" s="33">
        <v>0</v>
      </c>
      <c r="S27" s="33">
        <v>0</v>
      </c>
      <c r="T27" s="33">
        <v>0</v>
      </c>
      <c r="U27" s="33">
        <v>109571</v>
      </c>
      <c r="V27" s="33">
        <v>0</v>
      </c>
      <c r="W27" s="34">
        <f t="shared" si="3"/>
        <v>109571</v>
      </c>
      <c r="X27" s="33">
        <v>0</v>
      </c>
      <c r="Y27" s="34">
        <f t="shared" si="4"/>
        <v>109571</v>
      </c>
    </row>
    <row r="28" spans="1:25" ht="12.75" customHeight="1" x14ac:dyDescent="0.2">
      <c r="A28" s="327" t="s">
        <v>423</v>
      </c>
      <c r="B28" s="327"/>
      <c r="C28" s="327"/>
      <c r="D28" s="327"/>
      <c r="E28" s="327"/>
      <c r="F28" s="327"/>
      <c r="G28" s="6">
        <v>22</v>
      </c>
      <c r="H28" s="33">
        <v>0</v>
      </c>
      <c r="I28" s="33">
        <v>0</v>
      </c>
      <c r="J28" s="33">
        <v>433270</v>
      </c>
      <c r="K28" s="33">
        <v>0</v>
      </c>
      <c r="L28" s="33">
        <v>0</v>
      </c>
      <c r="M28" s="33">
        <v>0</v>
      </c>
      <c r="N28" s="33">
        <v>0</v>
      </c>
      <c r="O28" s="33">
        <v>0</v>
      </c>
      <c r="P28" s="33">
        <v>0</v>
      </c>
      <c r="Q28" s="33">
        <v>0</v>
      </c>
      <c r="R28" s="33">
        <v>0</v>
      </c>
      <c r="S28" s="33">
        <v>0</v>
      </c>
      <c r="T28" s="33">
        <v>0</v>
      </c>
      <c r="U28" s="33">
        <v>6908220</v>
      </c>
      <c r="V28" s="33">
        <v>-7341490</v>
      </c>
      <c r="W28" s="34">
        <f t="shared" si="3"/>
        <v>0</v>
      </c>
      <c r="X28" s="33">
        <v>0</v>
      </c>
      <c r="Y28" s="34">
        <f t="shared" si="4"/>
        <v>0</v>
      </c>
    </row>
    <row r="29" spans="1:25" ht="12.75" customHeight="1" x14ac:dyDescent="0.2">
      <c r="A29" s="327" t="s">
        <v>424</v>
      </c>
      <c r="B29" s="327"/>
      <c r="C29" s="327"/>
      <c r="D29" s="327"/>
      <c r="E29" s="327"/>
      <c r="F29" s="32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45" t="s">
        <v>425</v>
      </c>
      <c r="B30" s="345"/>
      <c r="C30" s="345"/>
      <c r="D30" s="345"/>
      <c r="E30" s="345"/>
      <c r="F30" s="345"/>
      <c r="G30" s="8">
        <v>24</v>
      </c>
      <c r="H30" s="36">
        <f>SUM(H10:H29)</f>
        <v>159471378</v>
      </c>
      <c r="I30" s="36">
        <f t="shared" ref="I30:Y30" si="5">SUM(I10:I29)</f>
        <v>1073176</v>
      </c>
      <c r="J30" s="36">
        <f t="shared" si="5"/>
        <v>9325953</v>
      </c>
      <c r="K30" s="36">
        <f t="shared" si="5"/>
        <v>5998550</v>
      </c>
      <c r="L30" s="36">
        <f t="shared" si="5"/>
        <v>1998550</v>
      </c>
      <c r="M30" s="36">
        <f t="shared" si="5"/>
        <v>34899714</v>
      </c>
      <c r="N30" s="36">
        <f t="shared" si="5"/>
        <v>20448366</v>
      </c>
      <c r="O30" s="36">
        <f t="shared" si="5"/>
        <v>0</v>
      </c>
      <c r="P30" s="36">
        <f t="shared" si="5"/>
        <v>0</v>
      </c>
      <c r="Q30" s="36">
        <f t="shared" si="5"/>
        <v>0</v>
      </c>
      <c r="R30" s="36">
        <f t="shared" si="5"/>
        <v>0</v>
      </c>
      <c r="S30" s="36">
        <f t="shared" si="5"/>
        <v>0</v>
      </c>
      <c r="T30" s="36">
        <f t="shared" si="5"/>
        <v>0</v>
      </c>
      <c r="U30" s="36">
        <f t="shared" si="5"/>
        <v>6441028</v>
      </c>
      <c r="V30" s="36">
        <f t="shared" si="5"/>
        <v>31453933</v>
      </c>
      <c r="W30" s="36">
        <f t="shared" si="5"/>
        <v>267113548</v>
      </c>
      <c r="X30" s="36">
        <f t="shared" si="5"/>
        <v>0</v>
      </c>
      <c r="Y30" s="36">
        <f t="shared" si="5"/>
        <v>267113548</v>
      </c>
    </row>
    <row r="31" spans="1:25" x14ac:dyDescent="0.2">
      <c r="A31" s="346" t="s">
        <v>277</v>
      </c>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row>
    <row r="32" spans="1:25" ht="36.75" customHeight="1" x14ac:dyDescent="0.2">
      <c r="A32" s="348" t="s">
        <v>278</v>
      </c>
      <c r="B32" s="348"/>
      <c r="C32" s="348"/>
      <c r="D32" s="348"/>
      <c r="E32" s="348"/>
      <c r="F32" s="348"/>
      <c r="G32" s="7">
        <v>25</v>
      </c>
      <c r="H32" s="34">
        <f>SUM(H12:H20)</f>
        <v>0</v>
      </c>
      <c r="I32" s="34">
        <f t="shared" ref="I32:Y32" si="6">SUM(I12:I20)</f>
        <v>987</v>
      </c>
      <c r="J32" s="34">
        <f t="shared" si="6"/>
        <v>1352384</v>
      </c>
      <c r="K32" s="34">
        <f t="shared" si="6"/>
        <v>1524902</v>
      </c>
      <c r="L32" s="34">
        <f t="shared" si="6"/>
        <v>0</v>
      </c>
      <c r="M32" s="34">
        <f t="shared" si="6"/>
        <v>6008078</v>
      </c>
      <c r="N32" s="34">
        <f t="shared" si="6"/>
        <v>2082944</v>
      </c>
      <c r="O32" s="34">
        <f t="shared" si="6"/>
        <v>0</v>
      </c>
      <c r="P32" s="34">
        <f t="shared" si="6"/>
        <v>0</v>
      </c>
      <c r="Q32" s="34">
        <f t="shared" si="6"/>
        <v>0</v>
      </c>
      <c r="R32" s="34">
        <f t="shared" si="6"/>
        <v>0</v>
      </c>
      <c r="S32" s="34">
        <f t="shared" ref="S32:T32" si="7">SUM(S12:S20)</f>
        <v>0</v>
      </c>
      <c r="T32" s="34">
        <f t="shared" si="7"/>
        <v>0</v>
      </c>
      <c r="U32" s="34">
        <f t="shared" si="6"/>
        <v>-9887328</v>
      </c>
      <c r="V32" s="34">
        <f t="shared" si="6"/>
        <v>0</v>
      </c>
      <c r="W32" s="34">
        <f t="shared" si="6"/>
        <v>1081967</v>
      </c>
      <c r="X32" s="34">
        <f t="shared" si="6"/>
        <v>0</v>
      </c>
      <c r="Y32" s="34">
        <f t="shared" si="6"/>
        <v>1081967</v>
      </c>
    </row>
    <row r="33" spans="1:25" ht="31.5" customHeight="1" x14ac:dyDescent="0.2">
      <c r="A33" s="348" t="s">
        <v>426</v>
      </c>
      <c r="B33" s="348"/>
      <c r="C33" s="348"/>
      <c r="D33" s="348"/>
      <c r="E33" s="348"/>
      <c r="F33" s="348"/>
      <c r="G33" s="7">
        <v>26</v>
      </c>
      <c r="H33" s="34">
        <f>H11+H32</f>
        <v>0</v>
      </c>
      <c r="I33" s="34">
        <f t="shared" ref="I33:Y33" si="8">I11+I32</f>
        <v>987</v>
      </c>
      <c r="J33" s="34">
        <f t="shared" si="8"/>
        <v>1352384</v>
      </c>
      <c r="K33" s="34">
        <f t="shared" si="8"/>
        <v>1524902</v>
      </c>
      <c r="L33" s="34">
        <f t="shared" si="8"/>
        <v>0</v>
      </c>
      <c r="M33" s="34">
        <f t="shared" si="8"/>
        <v>6008078</v>
      </c>
      <c r="N33" s="34">
        <f t="shared" si="8"/>
        <v>2082944</v>
      </c>
      <c r="O33" s="34">
        <f t="shared" si="8"/>
        <v>0</v>
      </c>
      <c r="P33" s="34">
        <f t="shared" si="8"/>
        <v>0</v>
      </c>
      <c r="Q33" s="34">
        <f t="shared" si="8"/>
        <v>0</v>
      </c>
      <c r="R33" s="34">
        <f t="shared" si="8"/>
        <v>0</v>
      </c>
      <c r="S33" s="34">
        <f t="shared" ref="S33:T33" si="9">S11+S32</f>
        <v>0</v>
      </c>
      <c r="T33" s="34">
        <f t="shared" si="9"/>
        <v>0</v>
      </c>
      <c r="U33" s="34">
        <f t="shared" si="8"/>
        <v>-9887328</v>
      </c>
      <c r="V33" s="34">
        <f t="shared" si="8"/>
        <v>31453933</v>
      </c>
      <c r="W33" s="34">
        <f t="shared" si="8"/>
        <v>32535900</v>
      </c>
      <c r="X33" s="34">
        <f t="shared" si="8"/>
        <v>0</v>
      </c>
      <c r="Y33" s="34">
        <f t="shared" si="8"/>
        <v>32535900</v>
      </c>
    </row>
    <row r="34" spans="1:25" ht="30.75" customHeight="1" x14ac:dyDescent="0.2">
      <c r="A34" s="349" t="s">
        <v>427</v>
      </c>
      <c r="B34" s="349"/>
      <c r="C34" s="349"/>
      <c r="D34" s="349"/>
      <c r="E34" s="349"/>
      <c r="F34" s="349"/>
      <c r="G34" s="8">
        <v>27</v>
      </c>
      <c r="H34" s="36">
        <f>SUM(H21:H29)</f>
        <v>0</v>
      </c>
      <c r="I34" s="36">
        <f t="shared" ref="I34:Y34" si="10">SUM(I21:I29)</f>
        <v>0</v>
      </c>
      <c r="J34" s="36">
        <f t="shared" si="10"/>
        <v>433270</v>
      </c>
      <c r="K34" s="36">
        <f t="shared" si="10"/>
        <v>-33643</v>
      </c>
      <c r="L34" s="36">
        <f t="shared" si="10"/>
        <v>-33643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7017791</v>
      </c>
      <c r="V34" s="36">
        <f t="shared" si="10"/>
        <v>-13707458</v>
      </c>
      <c r="W34" s="36">
        <f t="shared" si="10"/>
        <v>-6256397</v>
      </c>
      <c r="X34" s="36">
        <f t="shared" si="10"/>
        <v>0</v>
      </c>
      <c r="Y34" s="36">
        <f t="shared" si="10"/>
        <v>-6256397</v>
      </c>
    </row>
    <row r="35" spans="1:25" x14ac:dyDescent="0.2">
      <c r="A35" s="346" t="s">
        <v>279</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row>
    <row r="36" spans="1:25" ht="12.75" customHeight="1" x14ac:dyDescent="0.2">
      <c r="A36" s="344" t="s">
        <v>300</v>
      </c>
      <c r="B36" s="344"/>
      <c r="C36" s="344"/>
      <c r="D36" s="344"/>
      <c r="E36" s="344"/>
      <c r="F36" s="344"/>
      <c r="G36" s="6">
        <v>28</v>
      </c>
      <c r="H36" s="33">
        <v>159471378</v>
      </c>
      <c r="I36" s="33">
        <v>1073176</v>
      </c>
      <c r="J36" s="33">
        <v>9325953</v>
      </c>
      <c r="K36" s="33">
        <v>5998550</v>
      </c>
      <c r="L36" s="33">
        <v>1998550</v>
      </c>
      <c r="M36" s="33">
        <v>34899714</v>
      </c>
      <c r="N36" s="33">
        <v>20448366</v>
      </c>
      <c r="O36" s="33">
        <v>0</v>
      </c>
      <c r="P36" s="33">
        <v>0</v>
      </c>
      <c r="Q36" s="33">
        <v>0</v>
      </c>
      <c r="R36" s="33">
        <v>0</v>
      </c>
      <c r="S36" s="33">
        <v>0</v>
      </c>
      <c r="T36" s="33">
        <v>0</v>
      </c>
      <c r="U36" s="33">
        <v>6441028</v>
      </c>
      <c r="V36" s="33">
        <v>31453933</v>
      </c>
      <c r="W36" s="37">
        <f>H36+I36+J36+K36-L36+M36+N36+O36+P36+Q36+R36+U36+V36+S36+T36</f>
        <v>267113548</v>
      </c>
      <c r="X36" s="33">
        <v>0</v>
      </c>
      <c r="Y36" s="37">
        <f t="shared" ref="Y36:Y38" si="12">W36+X36</f>
        <v>267113548</v>
      </c>
    </row>
    <row r="37" spans="1:25" ht="12.75" customHeight="1" x14ac:dyDescent="0.2">
      <c r="A37" s="327" t="s">
        <v>265</v>
      </c>
      <c r="B37" s="327"/>
      <c r="C37" s="327"/>
      <c r="D37" s="327"/>
      <c r="E37" s="327"/>
      <c r="F37" s="32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27" t="s">
        <v>266</v>
      </c>
      <c r="B38" s="327"/>
      <c r="C38" s="327"/>
      <c r="D38" s="327"/>
      <c r="E38" s="327"/>
      <c r="F38" s="32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28" t="s">
        <v>428</v>
      </c>
      <c r="B39" s="328"/>
      <c r="C39" s="328"/>
      <c r="D39" s="328"/>
      <c r="E39" s="328"/>
      <c r="F39" s="328"/>
      <c r="G39" s="7">
        <v>31</v>
      </c>
      <c r="H39" s="34">
        <f>H36+H37+H38</f>
        <v>159471378</v>
      </c>
      <c r="I39" s="34">
        <f t="shared" ref="I39:Y39" si="14">I36+I37+I38</f>
        <v>1073176</v>
      </c>
      <c r="J39" s="34">
        <f t="shared" si="14"/>
        <v>9325953</v>
      </c>
      <c r="K39" s="34">
        <f t="shared" si="14"/>
        <v>5998550</v>
      </c>
      <c r="L39" s="34">
        <f t="shared" si="14"/>
        <v>1998550</v>
      </c>
      <c r="M39" s="34">
        <f t="shared" si="14"/>
        <v>34899714</v>
      </c>
      <c r="N39" s="34">
        <f t="shared" si="14"/>
        <v>20448366</v>
      </c>
      <c r="O39" s="34">
        <f t="shared" si="14"/>
        <v>0</v>
      </c>
      <c r="P39" s="34">
        <f t="shared" si="14"/>
        <v>0</v>
      </c>
      <c r="Q39" s="34">
        <f t="shared" si="14"/>
        <v>0</v>
      </c>
      <c r="R39" s="34">
        <f t="shared" si="14"/>
        <v>0</v>
      </c>
      <c r="S39" s="34">
        <f t="shared" si="14"/>
        <v>0</v>
      </c>
      <c r="T39" s="34">
        <f t="shared" si="14"/>
        <v>0</v>
      </c>
      <c r="U39" s="34">
        <f t="shared" si="14"/>
        <v>6441028</v>
      </c>
      <c r="V39" s="34">
        <f t="shared" si="14"/>
        <v>31453933</v>
      </c>
      <c r="W39" s="34">
        <f t="shared" si="14"/>
        <v>267113548</v>
      </c>
      <c r="X39" s="34">
        <f t="shared" si="14"/>
        <v>0</v>
      </c>
      <c r="Y39" s="34">
        <f t="shared" si="14"/>
        <v>267113548</v>
      </c>
    </row>
    <row r="40" spans="1:25" ht="12.75" customHeight="1" x14ac:dyDescent="0.2">
      <c r="A40" s="327" t="s">
        <v>267</v>
      </c>
      <c r="B40" s="327"/>
      <c r="C40" s="327"/>
      <c r="D40" s="327"/>
      <c r="E40" s="327"/>
      <c r="F40" s="327"/>
      <c r="G40" s="6">
        <v>32</v>
      </c>
      <c r="H40" s="35">
        <v>0</v>
      </c>
      <c r="I40" s="35">
        <v>0</v>
      </c>
      <c r="J40" s="35">
        <v>0</v>
      </c>
      <c r="K40" s="35">
        <v>0</v>
      </c>
      <c r="L40" s="35">
        <v>0</v>
      </c>
      <c r="M40" s="35">
        <v>0</v>
      </c>
      <c r="N40" s="35">
        <v>0</v>
      </c>
      <c r="O40" s="35">
        <v>0</v>
      </c>
      <c r="P40" s="35">
        <v>0</v>
      </c>
      <c r="Q40" s="35">
        <v>0</v>
      </c>
      <c r="R40" s="35">
        <v>0</v>
      </c>
      <c r="S40" s="33">
        <v>0</v>
      </c>
      <c r="T40" s="33">
        <v>0</v>
      </c>
      <c r="U40" s="35">
        <v>0</v>
      </c>
      <c r="V40" s="33">
        <v>35138222</v>
      </c>
      <c r="W40" s="37">
        <f t="shared" ref="W40:W58" si="15">H40+I40+J40+K40-L40+M40+N40+O40+P40+Q40+R40+U40+V40+S40+T40</f>
        <v>35138222</v>
      </c>
      <c r="X40" s="33">
        <v>0</v>
      </c>
      <c r="Y40" s="37">
        <f t="shared" ref="Y40:Y58" si="16">W40+X40</f>
        <v>35138222</v>
      </c>
    </row>
    <row r="41" spans="1:25" ht="12.75" customHeight="1" x14ac:dyDescent="0.2">
      <c r="A41" s="327" t="s">
        <v>268</v>
      </c>
      <c r="B41" s="327"/>
      <c r="C41" s="327"/>
      <c r="D41" s="327"/>
      <c r="E41" s="327"/>
      <c r="F41" s="32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327" t="s">
        <v>280</v>
      </c>
      <c r="B42" s="327"/>
      <c r="C42" s="327"/>
      <c r="D42" s="327"/>
      <c r="E42" s="327"/>
      <c r="F42" s="32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27" t="s">
        <v>417</v>
      </c>
      <c r="B43" s="327"/>
      <c r="C43" s="327"/>
      <c r="D43" s="327"/>
      <c r="E43" s="327"/>
      <c r="F43" s="32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27" t="s">
        <v>270</v>
      </c>
      <c r="B44" s="327"/>
      <c r="C44" s="327"/>
      <c r="D44" s="327"/>
      <c r="E44" s="327"/>
      <c r="F44" s="32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27" t="s">
        <v>271</v>
      </c>
      <c r="B45" s="327"/>
      <c r="C45" s="327"/>
      <c r="D45" s="327"/>
      <c r="E45" s="327"/>
      <c r="F45" s="32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27" t="s">
        <v>281</v>
      </c>
      <c r="B46" s="327"/>
      <c r="C46" s="327"/>
      <c r="D46" s="327"/>
      <c r="E46" s="327"/>
      <c r="F46" s="32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27" t="s">
        <v>273</v>
      </c>
      <c r="B47" s="327"/>
      <c r="C47" s="327"/>
      <c r="D47" s="327"/>
      <c r="E47" s="327"/>
      <c r="F47" s="32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27" t="s">
        <v>274</v>
      </c>
      <c r="B48" s="327"/>
      <c r="C48" s="327"/>
      <c r="D48" s="327"/>
      <c r="E48" s="327"/>
      <c r="F48" s="32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327" t="s">
        <v>275</v>
      </c>
      <c r="B49" s="327"/>
      <c r="C49" s="327"/>
      <c r="D49" s="327"/>
      <c r="E49" s="327"/>
      <c r="F49" s="32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27" t="s">
        <v>418</v>
      </c>
      <c r="B50" s="327"/>
      <c r="C50" s="327"/>
      <c r="D50" s="327"/>
      <c r="E50" s="327"/>
      <c r="F50" s="32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27" t="s">
        <v>419</v>
      </c>
      <c r="B51" s="327"/>
      <c r="C51" s="327"/>
      <c r="D51" s="327"/>
      <c r="E51" s="327"/>
      <c r="F51" s="32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27" t="s">
        <v>420</v>
      </c>
      <c r="B52" s="327"/>
      <c r="C52" s="327"/>
      <c r="D52" s="327"/>
      <c r="E52" s="327"/>
      <c r="F52" s="32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27" t="s">
        <v>276</v>
      </c>
      <c r="B53" s="327"/>
      <c r="C53" s="327"/>
      <c r="D53" s="327"/>
      <c r="E53" s="327"/>
      <c r="F53" s="32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27" t="s">
        <v>421</v>
      </c>
      <c r="B54" s="327"/>
      <c r="C54" s="327"/>
      <c r="D54" s="327"/>
      <c r="E54" s="327"/>
      <c r="F54" s="32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27" t="s">
        <v>429</v>
      </c>
      <c r="B55" s="327"/>
      <c r="C55" s="327"/>
      <c r="D55" s="327"/>
      <c r="E55" s="327"/>
      <c r="F55" s="327"/>
      <c r="G55" s="6">
        <v>47</v>
      </c>
      <c r="H55" s="33">
        <v>0</v>
      </c>
      <c r="I55" s="33">
        <v>0</v>
      </c>
      <c r="J55" s="33">
        <v>0</v>
      </c>
      <c r="K55" s="33">
        <v>0</v>
      </c>
      <c r="L55" s="33">
        <v>0</v>
      </c>
      <c r="M55" s="33">
        <v>0</v>
      </c>
      <c r="N55" s="33">
        <v>0</v>
      </c>
      <c r="O55" s="33">
        <v>0</v>
      </c>
      <c r="P55" s="33">
        <v>0</v>
      </c>
      <c r="Q55" s="33">
        <v>0</v>
      </c>
      <c r="R55" s="33">
        <v>0</v>
      </c>
      <c r="S55" s="33">
        <v>0</v>
      </c>
      <c r="T55" s="33">
        <v>0</v>
      </c>
      <c r="U55" s="33">
        <v>0</v>
      </c>
      <c r="V55" s="33">
        <v>-7641705</v>
      </c>
      <c r="W55" s="37">
        <f t="shared" si="15"/>
        <v>-7641705</v>
      </c>
      <c r="X55" s="33">
        <v>0</v>
      </c>
      <c r="Y55" s="37">
        <f t="shared" si="16"/>
        <v>-7641705</v>
      </c>
    </row>
    <row r="56" spans="1:25" ht="12.75" customHeight="1" x14ac:dyDescent="0.2">
      <c r="A56" s="327" t="s">
        <v>422</v>
      </c>
      <c r="B56" s="327"/>
      <c r="C56" s="327"/>
      <c r="D56" s="327"/>
      <c r="E56" s="327"/>
      <c r="F56" s="327"/>
      <c r="G56" s="6">
        <v>48</v>
      </c>
      <c r="H56" s="33">
        <v>0</v>
      </c>
      <c r="I56" s="33">
        <v>0</v>
      </c>
      <c r="J56" s="33">
        <v>0</v>
      </c>
      <c r="K56" s="33">
        <v>-33328</v>
      </c>
      <c r="L56" s="33">
        <v>-33328</v>
      </c>
      <c r="M56" s="33">
        <v>0</v>
      </c>
      <c r="N56" s="33">
        <v>0</v>
      </c>
      <c r="O56" s="33">
        <v>0</v>
      </c>
      <c r="P56" s="33">
        <v>0</v>
      </c>
      <c r="Q56" s="33">
        <v>0</v>
      </c>
      <c r="R56" s="33">
        <v>0</v>
      </c>
      <c r="S56" s="33">
        <v>0</v>
      </c>
      <c r="T56" s="33">
        <v>0</v>
      </c>
      <c r="U56" s="33">
        <v>229990</v>
      </c>
      <c r="V56" s="33">
        <v>0</v>
      </c>
      <c r="W56" s="37">
        <f t="shared" si="15"/>
        <v>229990</v>
      </c>
      <c r="X56" s="33">
        <v>0</v>
      </c>
      <c r="Y56" s="37">
        <f t="shared" si="16"/>
        <v>229990</v>
      </c>
    </row>
    <row r="57" spans="1:25" ht="12.75" customHeight="1" x14ac:dyDescent="0.2">
      <c r="A57" s="327" t="s">
        <v>430</v>
      </c>
      <c r="B57" s="327"/>
      <c r="C57" s="327"/>
      <c r="D57" s="327"/>
      <c r="E57" s="327"/>
      <c r="F57" s="327"/>
      <c r="G57" s="6">
        <v>49</v>
      </c>
      <c r="H57" s="33">
        <v>0</v>
      </c>
      <c r="I57" s="33">
        <v>0</v>
      </c>
      <c r="J57" s="33">
        <v>198293</v>
      </c>
      <c r="K57" s="33">
        <v>0</v>
      </c>
      <c r="L57" s="33">
        <v>0</v>
      </c>
      <c r="M57" s="33">
        <v>0</v>
      </c>
      <c r="N57" s="33">
        <v>1374404</v>
      </c>
      <c r="O57" s="33">
        <v>0</v>
      </c>
      <c r="P57" s="33">
        <v>0</v>
      </c>
      <c r="Q57" s="33">
        <v>0</v>
      </c>
      <c r="R57" s="33">
        <v>0</v>
      </c>
      <c r="S57" s="33">
        <v>0</v>
      </c>
      <c r="T57" s="33">
        <v>0</v>
      </c>
      <c r="U57" s="33">
        <f>22469521-229990</f>
        <v>22239531</v>
      </c>
      <c r="V57" s="33">
        <f>-24042218+229990</f>
        <v>-23812228</v>
      </c>
      <c r="W57" s="37">
        <f t="shared" si="15"/>
        <v>0</v>
      </c>
      <c r="X57" s="33">
        <v>0</v>
      </c>
      <c r="Y57" s="37">
        <f t="shared" si="16"/>
        <v>0</v>
      </c>
    </row>
    <row r="58" spans="1:25" ht="12.75" customHeight="1" x14ac:dyDescent="0.2">
      <c r="A58" s="327" t="s">
        <v>424</v>
      </c>
      <c r="B58" s="327"/>
      <c r="C58" s="327"/>
      <c r="D58" s="327"/>
      <c r="E58" s="327"/>
      <c r="F58" s="32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45" t="s">
        <v>431</v>
      </c>
      <c r="B59" s="345"/>
      <c r="C59" s="345"/>
      <c r="D59" s="345"/>
      <c r="E59" s="345"/>
      <c r="F59" s="345"/>
      <c r="G59" s="8">
        <v>51</v>
      </c>
      <c r="H59" s="36">
        <f>SUM(H39:H58)</f>
        <v>159471378</v>
      </c>
      <c r="I59" s="36">
        <f t="shared" ref="I59:Y59" si="17">SUM(I39:I58)</f>
        <v>1073176</v>
      </c>
      <c r="J59" s="36">
        <f t="shared" si="17"/>
        <v>9524246</v>
      </c>
      <c r="K59" s="36">
        <f t="shared" si="17"/>
        <v>5965222</v>
      </c>
      <c r="L59" s="36">
        <f t="shared" si="17"/>
        <v>1965222</v>
      </c>
      <c r="M59" s="36">
        <f t="shared" si="17"/>
        <v>34899714</v>
      </c>
      <c r="N59" s="36">
        <f t="shared" si="17"/>
        <v>21822770</v>
      </c>
      <c r="O59" s="36">
        <f t="shared" si="17"/>
        <v>0</v>
      </c>
      <c r="P59" s="36">
        <f t="shared" si="17"/>
        <v>0</v>
      </c>
      <c r="Q59" s="36">
        <f t="shared" si="17"/>
        <v>0</v>
      </c>
      <c r="R59" s="36">
        <f t="shared" si="17"/>
        <v>0</v>
      </c>
      <c r="S59" s="36">
        <f t="shared" si="17"/>
        <v>0</v>
      </c>
      <c r="T59" s="36">
        <f t="shared" si="17"/>
        <v>0</v>
      </c>
      <c r="U59" s="36">
        <f t="shared" si="17"/>
        <v>28910549</v>
      </c>
      <c r="V59" s="36">
        <f t="shared" si="17"/>
        <v>35138222</v>
      </c>
      <c r="W59" s="36">
        <f t="shared" si="17"/>
        <v>294840055</v>
      </c>
      <c r="X59" s="36">
        <f t="shared" si="17"/>
        <v>0</v>
      </c>
      <c r="Y59" s="36">
        <f t="shared" si="17"/>
        <v>294840055</v>
      </c>
    </row>
    <row r="60" spans="1:25" x14ac:dyDescent="0.2">
      <c r="A60" s="346" t="s">
        <v>277</v>
      </c>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row>
    <row r="61" spans="1:25" ht="31.5" customHeight="1" x14ac:dyDescent="0.2">
      <c r="A61" s="348" t="s">
        <v>432</v>
      </c>
      <c r="B61" s="348"/>
      <c r="C61" s="348"/>
      <c r="D61" s="348"/>
      <c r="E61" s="348"/>
      <c r="F61" s="34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48" t="s">
        <v>433</v>
      </c>
      <c r="B62" s="348"/>
      <c r="C62" s="348"/>
      <c r="D62" s="348"/>
      <c r="E62" s="348"/>
      <c r="F62" s="34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35138222</v>
      </c>
      <c r="W62" s="37">
        <f t="shared" si="20"/>
        <v>35138222</v>
      </c>
      <c r="X62" s="37">
        <f t="shared" si="20"/>
        <v>0</v>
      </c>
      <c r="Y62" s="37">
        <f t="shared" si="20"/>
        <v>35138222</v>
      </c>
    </row>
    <row r="63" spans="1:25" ht="29.25" customHeight="1" x14ac:dyDescent="0.2">
      <c r="A63" s="349" t="s">
        <v>434</v>
      </c>
      <c r="B63" s="349"/>
      <c r="C63" s="349"/>
      <c r="D63" s="349"/>
      <c r="E63" s="349"/>
      <c r="F63" s="349"/>
      <c r="G63" s="8">
        <v>54</v>
      </c>
      <c r="H63" s="38">
        <f>SUM(H50:H58)</f>
        <v>0</v>
      </c>
      <c r="I63" s="38">
        <f t="shared" ref="I63:Y63" si="22">SUM(I50:I58)</f>
        <v>0</v>
      </c>
      <c r="J63" s="38">
        <f t="shared" si="22"/>
        <v>198293</v>
      </c>
      <c r="K63" s="38">
        <f t="shared" si="22"/>
        <v>-33328</v>
      </c>
      <c r="L63" s="38">
        <f t="shared" si="22"/>
        <v>-33328</v>
      </c>
      <c r="M63" s="38">
        <f t="shared" si="22"/>
        <v>0</v>
      </c>
      <c r="N63" s="38">
        <f t="shared" si="22"/>
        <v>1374404</v>
      </c>
      <c r="O63" s="38">
        <f t="shared" si="22"/>
        <v>0</v>
      </c>
      <c r="P63" s="38">
        <f t="shared" si="22"/>
        <v>0</v>
      </c>
      <c r="Q63" s="38">
        <f t="shared" si="22"/>
        <v>0</v>
      </c>
      <c r="R63" s="38">
        <f t="shared" si="22"/>
        <v>0</v>
      </c>
      <c r="S63" s="38">
        <f t="shared" ref="S63:T63" si="23">SUM(S50:S58)</f>
        <v>0</v>
      </c>
      <c r="T63" s="38">
        <f t="shared" si="23"/>
        <v>0</v>
      </c>
      <c r="U63" s="38">
        <f t="shared" si="22"/>
        <v>22469521</v>
      </c>
      <c r="V63" s="38">
        <f t="shared" si="22"/>
        <v>-31453933</v>
      </c>
      <c r="W63" s="38">
        <f t="shared" si="22"/>
        <v>-7411715</v>
      </c>
      <c r="X63" s="38">
        <f t="shared" si="22"/>
        <v>0</v>
      </c>
      <c r="Y63" s="38">
        <f t="shared" si="22"/>
        <v>-7411715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3"/>
  <sheetViews>
    <sheetView zoomScaleNormal="100" workbookViewId="0">
      <selection activeCell="I73" sqref="I73"/>
    </sheetView>
  </sheetViews>
  <sheetFormatPr defaultRowHeight="12.75" x14ac:dyDescent="0.2"/>
  <cols>
    <col min="1" max="1" width="44.140625" customWidth="1"/>
    <col min="2" max="2" width="21.28515625" bestFit="1" customWidth="1"/>
    <col min="3" max="3" width="3.7109375" customWidth="1"/>
    <col min="4" max="4" width="21.28515625" bestFit="1" customWidth="1"/>
    <col min="5" max="5" width="3.42578125" customWidth="1"/>
    <col min="6" max="6" width="21.28515625" bestFit="1" customWidth="1"/>
    <col min="7" max="7" width="8.28515625" bestFit="1" customWidth="1"/>
    <col min="8" max="8" width="21.28515625" bestFit="1" customWidth="1"/>
    <col min="9" max="9" width="95" customWidth="1"/>
  </cols>
  <sheetData>
    <row r="1" spans="1:9" x14ac:dyDescent="0.2">
      <c r="A1" s="132" t="s">
        <v>466</v>
      </c>
      <c r="B1" s="133"/>
      <c r="C1" s="133"/>
      <c r="D1" s="133"/>
      <c r="E1" s="133"/>
      <c r="F1" s="133"/>
      <c r="G1" s="133"/>
      <c r="H1" s="133"/>
      <c r="I1" s="133"/>
    </row>
    <row r="2" spans="1:9" x14ac:dyDescent="0.2">
      <c r="A2" s="131"/>
      <c r="B2" s="133"/>
      <c r="C2" s="133"/>
      <c r="D2" s="133"/>
      <c r="E2" s="133"/>
      <c r="F2" s="133"/>
      <c r="G2" s="133"/>
      <c r="H2" s="133"/>
      <c r="I2" s="133"/>
    </row>
    <row r="3" spans="1:9" x14ac:dyDescent="0.2">
      <c r="A3" s="132" t="s">
        <v>467</v>
      </c>
      <c r="B3" s="133"/>
      <c r="C3" s="133"/>
      <c r="D3" s="133"/>
      <c r="E3" s="133"/>
      <c r="F3" s="133"/>
      <c r="G3" s="133"/>
      <c r="H3" s="133"/>
      <c r="I3" s="133"/>
    </row>
    <row r="4" spans="1:9" x14ac:dyDescent="0.2">
      <c r="A4" s="131" t="s">
        <v>468</v>
      </c>
      <c r="B4" s="133"/>
      <c r="C4" s="133"/>
      <c r="D4" s="133"/>
      <c r="E4" s="133"/>
      <c r="F4" s="133"/>
      <c r="G4" s="133"/>
      <c r="H4" s="133"/>
      <c r="I4" s="133"/>
    </row>
    <row r="5" spans="1:9" x14ac:dyDescent="0.2">
      <c r="A5" s="131"/>
      <c r="B5" s="133"/>
      <c r="C5" s="133"/>
      <c r="D5" s="133"/>
      <c r="E5" s="133"/>
      <c r="F5" s="133"/>
      <c r="G5" s="133"/>
      <c r="H5" s="133"/>
      <c r="I5" s="133"/>
    </row>
    <row r="6" spans="1:9" x14ac:dyDescent="0.2">
      <c r="A6" s="132" t="s">
        <v>469</v>
      </c>
      <c r="B6" s="133"/>
      <c r="C6" s="133"/>
      <c r="D6" s="133"/>
      <c r="E6" s="133"/>
      <c r="F6" s="133"/>
      <c r="G6" s="133"/>
      <c r="H6" s="133"/>
      <c r="I6" s="133"/>
    </row>
    <row r="7" spans="1:9" x14ac:dyDescent="0.2">
      <c r="A7" s="133"/>
      <c r="B7" s="133"/>
      <c r="C7" s="133"/>
      <c r="D7" s="133"/>
      <c r="E7" s="133"/>
      <c r="F7" s="133"/>
      <c r="G7" s="133"/>
      <c r="H7" s="133"/>
      <c r="I7" s="133"/>
    </row>
    <row r="8" spans="1:9" x14ac:dyDescent="0.2">
      <c r="A8" s="133"/>
      <c r="B8" s="133"/>
      <c r="C8" s="133"/>
      <c r="D8" s="133"/>
      <c r="E8" s="133"/>
      <c r="F8" s="133"/>
      <c r="G8" s="133"/>
      <c r="H8" s="133"/>
      <c r="I8" s="133"/>
    </row>
    <row r="9" spans="1:9" ht="106.5" customHeight="1" x14ac:dyDescent="0.2">
      <c r="A9" s="351" t="s">
        <v>470</v>
      </c>
      <c r="B9" s="351"/>
      <c r="C9" s="351"/>
      <c r="D9" s="351"/>
      <c r="E9" s="351"/>
      <c r="F9" s="351"/>
      <c r="G9" s="351"/>
      <c r="H9" s="351"/>
      <c r="I9" s="351"/>
    </row>
    <row r="10" spans="1:9" x14ac:dyDescent="0.2">
      <c r="A10" s="351" t="s">
        <v>545</v>
      </c>
      <c r="B10" s="351"/>
      <c r="C10" s="351"/>
      <c r="D10" s="351"/>
      <c r="E10" s="351"/>
      <c r="F10" s="351"/>
      <c r="G10" s="351"/>
      <c r="H10" s="351"/>
      <c r="I10" s="351"/>
    </row>
    <row r="11" spans="1:9" x14ac:dyDescent="0.2">
      <c r="A11" s="133"/>
      <c r="B11" s="133"/>
      <c r="C11" s="133"/>
      <c r="D11" s="133"/>
      <c r="E11" s="133"/>
      <c r="F11" s="133"/>
      <c r="G11" s="133"/>
      <c r="H11" s="133"/>
      <c r="I11" s="133"/>
    </row>
    <row r="12" spans="1:9" x14ac:dyDescent="0.2">
      <c r="A12" s="133"/>
      <c r="B12" s="133"/>
      <c r="C12" s="133"/>
      <c r="D12" s="133"/>
      <c r="E12" s="133"/>
      <c r="F12" s="133"/>
      <c r="G12" s="133"/>
      <c r="H12" s="133"/>
      <c r="I12" s="133"/>
    </row>
    <row r="13" spans="1:9" x14ac:dyDescent="0.2">
      <c r="A13" s="135" t="s">
        <v>471</v>
      </c>
      <c r="B13" s="133"/>
      <c r="C13" s="133"/>
      <c r="D13" s="133"/>
      <c r="E13" s="133"/>
      <c r="F13" s="133"/>
      <c r="G13" s="133"/>
      <c r="H13" s="133"/>
      <c r="I13" s="133"/>
    </row>
    <row r="14" spans="1:9" x14ac:dyDescent="0.2">
      <c r="A14" s="133"/>
      <c r="B14" s="133"/>
      <c r="C14" s="133"/>
      <c r="D14" s="133"/>
      <c r="E14" s="133"/>
      <c r="F14" s="133"/>
      <c r="G14" s="133"/>
      <c r="H14" s="133"/>
      <c r="I14" s="133"/>
    </row>
    <row r="15" spans="1:9" ht="42.75" customHeight="1" x14ac:dyDescent="0.2">
      <c r="A15" s="351" t="s">
        <v>546</v>
      </c>
      <c r="B15" s="351"/>
      <c r="C15" s="351"/>
      <c r="D15" s="351"/>
      <c r="E15" s="351"/>
      <c r="F15" s="351"/>
      <c r="G15" s="351"/>
      <c r="H15" s="351"/>
      <c r="I15" s="351"/>
    </row>
    <row r="16" spans="1:9" ht="43.5" customHeight="1" x14ac:dyDescent="0.2">
      <c r="A16" s="351" t="s">
        <v>472</v>
      </c>
      <c r="B16" s="351"/>
      <c r="C16" s="351"/>
      <c r="D16" s="351"/>
      <c r="E16" s="351"/>
      <c r="F16" s="351"/>
      <c r="G16" s="351"/>
      <c r="H16" s="351"/>
      <c r="I16" s="351"/>
    </row>
    <row r="17" spans="1:9" x14ac:dyDescent="0.2">
      <c r="A17" s="133"/>
      <c r="B17" s="133"/>
      <c r="C17" s="133"/>
      <c r="D17" s="133"/>
      <c r="E17" s="133"/>
      <c r="F17" s="133"/>
      <c r="G17" s="133"/>
      <c r="H17" s="133"/>
      <c r="I17" s="133"/>
    </row>
    <row r="18" spans="1:9" x14ac:dyDescent="0.2">
      <c r="A18" s="136" t="s">
        <v>473</v>
      </c>
      <c r="B18" s="136"/>
      <c r="C18" s="136"/>
      <c r="D18" s="136"/>
      <c r="E18" s="133"/>
      <c r="F18" s="133"/>
      <c r="G18" s="133"/>
      <c r="H18" s="133"/>
      <c r="I18" s="133"/>
    </row>
    <row r="19" spans="1:9" x14ac:dyDescent="0.2">
      <c r="A19" s="351" t="s">
        <v>474</v>
      </c>
      <c r="B19" s="351"/>
      <c r="C19" s="351"/>
      <c r="D19" s="351"/>
      <c r="E19" s="351"/>
      <c r="F19" s="351"/>
      <c r="G19" s="351"/>
      <c r="H19" s="351"/>
      <c r="I19" s="351"/>
    </row>
    <row r="20" spans="1:9" x14ac:dyDescent="0.2">
      <c r="A20" s="133"/>
      <c r="B20" s="133"/>
      <c r="C20" s="133"/>
      <c r="D20" s="133"/>
      <c r="E20" s="133"/>
      <c r="F20" s="133"/>
      <c r="G20" s="133"/>
      <c r="H20" s="133"/>
      <c r="I20" s="133"/>
    </row>
    <row r="21" spans="1:9" x14ac:dyDescent="0.2">
      <c r="A21" s="137" t="s">
        <v>475</v>
      </c>
      <c r="B21" s="131"/>
      <c r="C21" s="131"/>
      <c r="D21" s="131"/>
      <c r="E21" s="133"/>
      <c r="F21" s="133"/>
      <c r="G21" s="133"/>
      <c r="H21" s="133"/>
      <c r="I21" s="133"/>
    </row>
    <row r="22" spans="1:9" x14ac:dyDescent="0.2">
      <c r="A22" s="138"/>
      <c r="B22" s="139" t="s">
        <v>548</v>
      </c>
      <c r="C22" s="140"/>
      <c r="D22" s="139" t="s">
        <v>547</v>
      </c>
      <c r="E22" s="133"/>
      <c r="F22" s="133"/>
      <c r="G22" s="133"/>
      <c r="H22" s="133"/>
      <c r="I22" s="133"/>
    </row>
    <row r="23" spans="1:9" ht="13.5" thickBot="1" x14ac:dyDescent="0.25">
      <c r="A23" s="141"/>
      <c r="B23" s="142" t="s">
        <v>476</v>
      </c>
      <c r="C23" s="143"/>
      <c r="D23" s="142" t="s">
        <v>476</v>
      </c>
      <c r="E23" s="133"/>
      <c r="F23" s="133"/>
      <c r="G23" s="133"/>
      <c r="H23" s="133"/>
      <c r="I23" s="133"/>
    </row>
    <row r="24" spans="1:9" x14ac:dyDescent="0.2">
      <c r="A24" s="141" t="s">
        <v>477</v>
      </c>
      <c r="B24" s="144">
        <v>28627623</v>
      </c>
      <c r="C24" s="143"/>
      <c r="D24" s="144">
        <v>13384701</v>
      </c>
      <c r="E24" s="133"/>
      <c r="F24" s="133"/>
      <c r="G24" s="133"/>
      <c r="H24" s="133"/>
      <c r="I24" s="133"/>
    </row>
    <row r="25" spans="1:9" ht="13.5" thickBot="1" x14ac:dyDescent="0.25">
      <c r="A25" s="141" t="s">
        <v>478</v>
      </c>
      <c r="B25" s="144">
        <v>92423694</v>
      </c>
      <c r="C25" s="143"/>
      <c r="D25" s="144">
        <v>5680033</v>
      </c>
      <c r="E25" s="133"/>
      <c r="F25" s="133"/>
      <c r="G25" s="133"/>
      <c r="H25" s="133"/>
      <c r="I25" s="133"/>
    </row>
    <row r="26" spans="1:9" ht="13.5" thickBot="1" x14ac:dyDescent="0.25">
      <c r="A26" s="138"/>
      <c r="B26" s="145">
        <f>SUM(B24:B25)</f>
        <v>121051317</v>
      </c>
      <c r="C26" s="140"/>
      <c r="D26" s="145">
        <f>SUM(D24:D25)</f>
        <v>19064734</v>
      </c>
      <c r="E26" s="133"/>
      <c r="F26" s="133"/>
      <c r="G26" s="133"/>
      <c r="H26" s="133"/>
      <c r="I26" s="133"/>
    </row>
    <row r="27" spans="1:9" ht="13.5" thickTop="1" x14ac:dyDescent="0.2">
      <c r="A27" s="146" t="s">
        <v>479</v>
      </c>
      <c r="B27" s="147"/>
      <c r="C27" s="131"/>
      <c r="D27" s="147"/>
      <c r="E27" s="133"/>
      <c r="F27" s="133"/>
      <c r="G27" s="133"/>
      <c r="H27" s="133"/>
      <c r="I27" s="133"/>
    </row>
    <row r="28" spans="1:9" x14ac:dyDescent="0.2">
      <c r="A28" s="138"/>
      <c r="B28" s="139" t="s">
        <v>548</v>
      </c>
      <c r="C28" s="140"/>
      <c r="D28" s="139" t="s">
        <v>547</v>
      </c>
      <c r="E28" s="133"/>
      <c r="F28" s="133"/>
      <c r="G28" s="133"/>
      <c r="H28" s="133"/>
      <c r="I28" s="133"/>
    </row>
    <row r="29" spans="1:9" ht="13.5" thickBot="1" x14ac:dyDescent="0.25">
      <c r="A29" s="141"/>
      <c r="B29" s="142" t="s">
        <v>476</v>
      </c>
      <c r="C29" s="143"/>
      <c r="D29" s="142" t="s">
        <v>476</v>
      </c>
      <c r="E29" s="133"/>
      <c r="F29" s="133"/>
      <c r="G29" s="133"/>
      <c r="H29" s="133"/>
      <c r="I29" s="133"/>
    </row>
    <row r="30" spans="1:9" x14ac:dyDescent="0.2">
      <c r="A30" s="141" t="s">
        <v>480</v>
      </c>
      <c r="B30" s="144">
        <f>B24</f>
        <v>28627623</v>
      </c>
      <c r="C30" s="143"/>
      <c r="D30" s="144">
        <v>13384701</v>
      </c>
      <c r="E30" s="133"/>
      <c r="F30" s="133"/>
      <c r="G30" s="133"/>
      <c r="H30" s="133"/>
      <c r="I30" s="133"/>
    </row>
    <row r="31" spans="1:9" ht="13.5" thickBot="1" x14ac:dyDescent="0.25">
      <c r="A31" s="141" t="s">
        <v>481</v>
      </c>
      <c r="B31" s="148">
        <v>0</v>
      </c>
      <c r="C31" s="143"/>
      <c r="D31" s="148">
        <v>0</v>
      </c>
      <c r="E31" s="133"/>
      <c r="F31" s="133"/>
      <c r="G31" s="133"/>
      <c r="H31" s="133"/>
      <c r="I31" s="133"/>
    </row>
    <row r="32" spans="1:9" ht="13.5" thickBot="1" x14ac:dyDescent="0.25">
      <c r="A32" s="138"/>
      <c r="B32" s="145">
        <f>SUM(B30:B31)</f>
        <v>28627623</v>
      </c>
      <c r="C32" s="140"/>
      <c r="D32" s="145">
        <f>SUM(D30:D31)</f>
        <v>13384701</v>
      </c>
      <c r="E32" s="133"/>
      <c r="F32" s="149"/>
      <c r="G32" s="133"/>
      <c r="H32" s="133"/>
      <c r="I32" s="133"/>
    </row>
    <row r="33" spans="1:9" ht="13.5" thickTop="1" x14ac:dyDescent="0.2">
      <c r="A33" s="146" t="s">
        <v>482</v>
      </c>
      <c r="B33" s="131"/>
      <c r="C33" s="131"/>
      <c r="D33" s="131"/>
      <c r="E33" s="133"/>
      <c r="F33" s="133"/>
      <c r="G33" s="133"/>
      <c r="H33" s="133"/>
      <c r="I33" s="133"/>
    </row>
    <row r="34" spans="1:9" x14ac:dyDescent="0.2">
      <c r="A34" s="138"/>
      <c r="B34" s="139" t="s">
        <v>548</v>
      </c>
      <c r="C34" s="140"/>
      <c r="D34" s="139" t="s">
        <v>547</v>
      </c>
      <c r="E34" s="133"/>
      <c r="F34" s="133"/>
      <c r="G34" s="133"/>
      <c r="H34" s="133"/>
      <c r="I34" s="133"/>
    </row>
    <row r="35" spans="1:9" ht="13.5" thickBot="1" x14ac:dyDescent="0.25">
      <c r="A35" s="138"/>
      <c r="B35" s="142" t="s">
        <v>476</v>
      </c>
      <c r="C35" s="143"/>
      <c r="D35" s="142" t="s">
        <v>476</v>
      </c>
      <c r="E35" s="133"/>
      <c r="F35" s="133"/>
      <c r="G35" s="133"/>
      <c r="H35" s="133"/>
      <c r="I35" s="133"/>
    </row>
    <row r="36" spans="1:9" x14ac:dyDescent="0.2">
      <c r="A36" s="150" t="s">
        <v>483</v>
      </c>
      <c r="B36" s="143"/>
      <c r="C36" s="143"/>
      <c r="D36" s="143"/>
      <c r="E36" s="133"/>
      <c r="F36" s="133"/>
      <c r="G36" s="133"/>
      <c r="H36" s="133"/>
      <c r="I36" s="133"/>
    </row>
    <row r="37" spans="1:9" ht="38.25" x14ac:dyDescent="0.2">
      <c r="A37" s="141" t="s">
        <v>484</v>
      </c>
      <c r="B37" s="144">
        <v>8809481</v>
      </c>
      <c r="C37" s="143"/>
      <c r="D37" s="144">
        <v>3710853</v>
      </c>
      <c r="E37" s="133"/>
      <c r="F37" s="133"/>
      <c r="G37" s="133"/>
      <c r="H37" s="151"/>
      <c r="I37" s="151"/>
    </row>
    <row r="38" spans="1:9" ht="25.5" x14ac:dyDescent="0.2">
      <c r="A38" s="141" t="s">
        <v>485</v>
      </c>
      <c r="B38" s="144">
        <v>15474607</v>
      </c>
      <c r="C38" s="143"/>
      <c r="D38" s="148">
        <v>0</v>
      </c>
      <c r="E38" s="133"/>
      <c r="F38" s="133"/>
      <c r="G38" s="133"/>
      <c r="H38" s="133"/>
      <c r="I38" s="133"/>
    </row>
    <row r="39" spans="1:9" ht="25.5" x14ac:dyDescent="0.2">
      <c r="A39" s="141" t="s">
        <v>486</v>
      </c>
      <c r="B39" s="144">
        <v>54485755</v>
      </c>
      <c r="C39" s="143"/>
      <c r="D39" s="148">
        <v>0</v>
      </c>
      <c r="E39" s="133"/>
      <c r="F39" s="133"/>
      <c r="G39" s="133"/>
      <c r="H39" s="133"/>
      <c r="I39" s="133"/>
    </row>
    <row r="40" spans="1:9" ht="25.5" x14ac:dyDescent="0.2">
      <c r="A40" s="141" t="s">
        <v>487</v>
      </c>
      <c r="B40" s="144">
        <v>9209625</v>
      </c>
      <c r="C40" s="143"/>
      <c r="D40" s="148">
        <v>0</v>
      </c>
      <c r="E40" s="133"/>
      <c r="F40" s="133"/>
      <c r="G40" s="133"/>
      <c r="H40" s="133"/>
      <c r="I40" s="133"/>
    </row>
    <row r="41" spans="1:9" ht="25.5" x14ac:dyDescent="0.2">
      <c r="A41" s="141" t="s">
        <v>488</v>
      </c>
      <c r="B41" s="144">
        <v>3528243</v>
      </c>
      <c r="C41" s="143"/>
      <c r="D41" s="144">
        <v>1577438</v>
      </c>
      <c r="E41" s="133"/>
      <c r="F41" s="133"/>
      <c r="G41" s="133"/>
      <c r="H41" s="133"/>
      <c r="I41" s="133"/>
    </row>
    <row r="42" spans="1:9" x14ac:dyDescent="0.2">
      <c r="A42" s="141" t="s">
        <v>551</v>
      </c>
      <c r="B42" s="144">
        <v>502526</v>
      </c>
      <c r="C42" s="143"/>
      <c r="D42" s="148">
        <v>0</v>
      </c>
      <c r="E42" s="133"/>
      <c r="F42" s="133"/>
      <c r="G42" s="133"/>
      <c r="H42" s="133"/>
      <c r="I42" s="133"/>
    </row>
    <row r="43" spans="1:9" ht="13.5" thickBot="1" x14ac:dyDescent="0.25">
      <c r="A43" s="141" t="s">
        <v>489</v>
      </c>
      <c r="B43" s="152">
        <v>413457</v>
      </c>
      <c r="C43" s="143"/>
      <c r="D43" s="152">
        <v>391742</v>
      </c>
      <c r="E43" s="133"/>
      <c r="F43" s="133"/>
      <c r="G43" s="133"/>
      <c r="H43" s="133"/>
      <c r="I43" s="133"/>
    </row>
    <row r="44" spans="1:9" x14ac:dyDescent="0.2">
      <c r="A44" s="138" t="s">
        <v>490</v>
      </c>
      <c r="B44" s="153">
        <f>SUM(B37:B43)</f>
        <v>92423694</v>
      </c>
      <c r="C44" s="143"/>
      <c r="D44" s="153">
        <f>SUM(D37:D43)</f>
        <v>5680033</v>
      </c>
      <c r="E44" s="133"/>
      <c r="F44" s="133"/>
      <c r="G44" s="133"/>
      <c r="H44" s="154"/>
      <c r="I44" s="151"/>
    </row>
    <row r="45" spans="1:9" x14ac:dyDescent="0.2">
      <c r="A45" s="141"/>
      <c r="B45" s="143"/>
      <c r="C45" s="143"/>
      <c r="D45" s="143"/>
      <c r="E45" s="131"/>
      <c r="F45" s="131"/>
      <c r="G45" s="131"/>
      <c r="H45" s="131"/>
      <c r="I45" s="131"/>
    </row>
    <row r="46" spans="1:9" x14ac:dyDescent="0.2">
      <c r="A46" s="137" t="s">
        <v>491</v>
      </c>
      <c r="B46" s="131"/>
      <c r="C46" s="131"/>
      <c r="D46" s="131"/>
      <c r="E46" s="131"/>
      <c r="F46" s="131"/>
      <c r="G46" s="131"/>
      <c r="H46" s="131"/>
      <c r="I46" s="131"/>
    </row>
    <row r="47" spans="1:9" ht="26.25" customHeight="1" x14ac:dyDescent="0.2">
      <c r="A47" s="351" t="s">
        <v>552</v>
      </c>
      <c r="B47" s="351"/>
      <c r="C47" s="351"/>
      <c r="D47" s="351"/>
      <c r="E47" s="351"/>
      <c r="F47" s="351"/>
      <c r="G47" s="351"/>
      <c r="H47" s="351"/>
      <c r="I47" s="351"/>
    </row>
    <row r="48" spans="1:9" x14ac:dyDescent="0.2">
      <c r="A48" s="134"/>
      <c r="B48" s="134"/>
      <c r="C48" s="134"/>
      <c r="D48" s="134"/>
      <c r="E48" s="134"/>
      <c r="F48" s="134"/>
      <c r="G48" s="134"/>
      <c r="H48" s="134"/>
      <c r="I48" s="134"/>
    </row>
    <row r="49" spans="1:9" x14ac:dyDescent="0.2">
      <c r="A49" s="137" t="s">
        <v>492</v>
      </c>
      <c r="B49" s="134"/>
      <c r="C49" s="134"/>
      <c r="D49" s="134"/>
      <c r="E49" s="134"/>
      <c r="F49" s="134"/>
      <c r="G49" s="134"/>
      <c r="H49" s="134"/>
      <c r="I49" s="134"/>
    </row>
    <row r="50" spans="1:9" ht="30" customHeight="1" x14ac:dyDescent="0.2">
      <c r="A50" s="351" t="s">
        <v>553</v>
      </c>
      <c r="B50" s="351"/>
      <c r="C50" s="351"/>
      <c r="D50" s="351"/>
      <c r="E50" s="351"/>
      <c r="F50" s="351"/>
      <c r="G50" s="351"/>
      <c r="H50" s="351"/>
      <c r="I50" s="351"/>
    </row>
    <row r="51" spans="1:9" x14ac:dyDescent="0.2">
      <c r="A51" s="134"/>
      <c r="B51" s="134"/>
      <c r="C51" s="134"/>
      <c r="D51" s="134"/>
      <c r="E51" s="134"/>
      <c r="F51" s="134"/>
      <c r="G51" s="134"/>
      <c r="H51" s="134"/>
      <c r="I51" s="134"/>
    </row>
    <row r="52" spans="1:9" x14ac:dyDescent="0.2">
      <c r="A52" s="137" t="s">
        <v>493</v>
      </c>
      <c r="B52" s="131"/>
      <c r="C52" s="131"/>
      <c r="D52" s="131"/>
      <c r="E52" s="131"/>
      <c r="F52" s="131"/>
      <c r="G52" s="131"/>
      <c r="H52" s="131"/>
      <c r="I52" s="131"/>
    </row>
    <row r="53" spans="1:9" ht="55.5" customHeight="1" x14ac:dyDescent="0.2">
      <c r="A53" s="351" t="s">
        <v>562</v>
      </c>
      <c r="B53" s="351"/>
      <c r="C53" s="351"/>
      <c r="D53" s="351"/>
      <c r="E53" s="351"/>
      <c r="F53" s="351"/>
      <c r="G53" s="351"/>
      <c r="H53" s="351"/>
      <c r="I53" s="351"/>
    </row>
    <row r="54" spans="1:9" x14ac:dyDescent="0.2">
      <c r="A54" s="134"/>
      <c r="B54" s="134"/>
      <c r="C54" s="134"/>
      <c r="D54" s="134"/>
      <c r="E54" s="134"/>
      <c r="F54" s="134"/>
      <c r="G54" s="134"/>
      <c r="H54" s="134"/>
      <c r="I54" s="134"/>
    </row>
    <row r="55" spans="1:9" x14ac:dyDescent="0.2">
      <c r="A55" s="137" t="s">
        <v>494</v>
      </c>
      <c r="B55" s="131"/>
      <c r="C55" s="131"/>
      <c r="D55" s="131"/>
      <c r="E55" s="131"/>
      <c r="F55" s="131"/>
      <c r="G55" s="131"/>
      <c r="H55" s="131"/>
      <c r="I55" s="131"/>
    </row>
    <row r="56" spans="1:9" x14ac:dyDescent="0.2">
      <c r="A56" s="131"/>
      <c r="B56" s="131"/>
      <c r="C56" s="131"/>
      <c r="D56" s="131"/>
      <c r="E56" s="131"/>
      <c r="F56" s="131"/>
      <c r="G56" s="131"/>
      <c r="H56" s="131"/>
      <c r="I56" s="131"/>
    </row>
    <row r="57" spans="1:9" x14ac:dyDescent="0.2">
      <c r="A57" s="352"/>
      <c r="B57" s="139" t="s">
        <v>548</v>
      </c>
      <c r="C57" s="140"/>
      <c r="D57" s="139" t="s">
        <v>547</v>
      </c>
      <c r="E57" s="131"/>
      <c r="F57" s="131"/>
      <c r="G57" s="131"/>
      <c r="H57" s="131"/>
      <c r="I57" s="131"/>
    </row>
    <row r="58" spans="1:9" ht="13.5" thickBot="1" x14ac:dyDescent="0.25">
      <c r="A58" s="352"/>
      <c r="B58" s="142" t="s">
        <v>476</v>
      </c>
      <c r="C58" s="143"/>
      <c r="D58" s="142" t="s">
        <v>476</v>
      </c>
      <c r="E58" s="131"/>
      <c r="F58" s="131"/>
      <c r="G58" s="131"/>
      <c r="H58" s="131"/>
      <c r="I58" s="131"/>
    </row>
    <row r="59" spans="1:9" x14ac:dyDescent="0.2">
      <c r="A59" s="156" t="s">
        <v>495</v>
      </c>
      <c r="B59" s="144">
        <f>RDG!J67</f>
        <v>35138222</v>
      </c>
      <c r="C59" s="131"/>
      <c r="D59" s="144">
        <f>RDG!H67</f>
        <v>13733334</v>
      </c>
      <c r="E59" s="131"/>
      <c r="F59" s="131"/>
      <c r="G59" s="131"/>
      <c r="H59" s="131"/>
      <c r="I59" s="131"/>
    </row>
    <row r="60" spans="1:9" ht="13.5" thickBot="1" x14ac:dyDescent="0.25">
      <c r="A60" s="157" t="s">
        <v>496</v>
      </c>
      <c r="B60" s="158">
        <v>2547170</v>
      </c>
      <c r="C60" s="131"/>
      <c r="D60" s="158">
        <v>2546387</v>
      </c>
      <c r="E60" s="131"/>
      <c r="F60" s="131"/>
      <c r="G60" s="131"/>
      <c r="H60" s="131"/>
      <c r="I60" s="131"/>
    </row>
    <row r="61" spans="1:9" ht="13.5" thickBot="1" x14ac:dyDescent="0.25">
      <c r="A61" s="159" t="s">
        <v>497</v>
      </c>
      <c r="B61" s="160">
        <f>+B59/B60</f>
        <v>13.795004652221877</v>
      </c>
      <c r="C61" s="161"/>
      <c r="D61" s="160">
        <f>+D59/D60</f>
        <v>5.3932626894497968</v>
      </c>
      <c r="E61" s="131"/>
      <c r="F61" s="131"/>
      <c r="G61" s="131"/>
      <c r="H61" s="131"/>
      <c r="I61" s="131"/>
    </row>
    <row r="62" spans="1:9" ht="13.5" thickTop="1" x14ac:dyDescent="0.2">
      <c r="A62" s="131"/>
      <c r="B62" s="131"/>
      <c r="C62" s="131"/>
      <c r="D62" s="131"/>
      <c r="E62" s="131"/>
      <c r="F62" s="131"/>
      <c r="G62" s="131"/>
      <c r="H62" s="131"/>
      <c r="I62" s="131"/>
    </row>
    <row r="63" spans="1:9" x14ac:dyDescent="0.2">
      <c r="A63" s="131"/>
      <c r="B63" s="131"/>
      <c r="C63" s="131"/>
      <c r="D63" s="131"/>
      <c r="E63" s="131"/>
      <c r="F63" s="131"/>
      <c r="G63" s="131"/>
      <c r="H63" s="131"/>
      <c r="I63" s="131"/>
    </row>
    <row r="64" spans="1:9" x14ac:dyDescent="0.2">
      <c r="A64" s="353" t="s">
        <v>498</v>
      </c>
      <c r="B64" s="353"/>
      <c r="C64" s="353"/>
      <c r="D64" s="353"/>
      <c r="E64" s="353"/>
      <c r="F64" s="353"/>
      <c r="G64" s="353"/>
      <c r="H64" s="353"/>
      <c r="I64" s="353"/>
    </row>
    <row r="65" spans="1:9" x14ac:dyDescent="0.2">
      <c r="A65" s="351" t="s">
        <v>558</v>
      </c>
      <c r="B65" s="351"/>
      <c r="C65" s="351"/>
      <c r="D65" s="351"/>
      <c r="E65" s="351"/>
      <c r="F65" s="351"/>
      <c r="G65" s="351"/>
      <c r="H65" s="351"/>
      <c r="I65" s="351"/>
    </row>
    <row r="66" spans="1:9" x14ac:dyDescent="0.2">
      <c r="A66" s="134"/>
      <c r="B66" s="134"/>
      <c r="C66" s="134"/>
      <c r="D66" s="134"/>
      <c r="E66" s="134"/>
      <c r="F66" s="134"/>
      <c r="G66" s="134"/>
      <c r="H66" s="134"/>
      <c r="I66" s="134"/>
    </row>
    <row r="67" spans="1:9" x14ac:dyDescent="0.2">
      <c r="A67" s="137" t="s">
        <v>499</v>
      </c>
      <c r="B67" s="131"/>
      <c r="C67" s="131"/>
      <c r="D67" s="131"/>
      <c r="E67" s="131"/>
      <c r="F67" s="131"/>
      <c r="G67" s="131"/>
      <c r="H67" s="131"/>
      <c r="I67" s="131"/>
    </row>
    <row r="68" spans="1:9" ht="45" customHeight="1" x14ac:dyDescent="0.2">
      <c r="A68" s="351" t="s">
        <v>561</v>
      </c>
      <c r="B68" s="351"/>
      <c r="C68" s="351"/>
      <c r="D68" s="351"/>
      <c r="E68" s="351"/>
      <c r="F68" s="351"/>
      <c r="G68" s="351"/>
      <c r="H68" s="351"/>
      <c r="I68" s="351"/>
    </row>
    <row r="69" spans="1:9" x14ac:dyDescent="0.2">
      <c r="A69" s="356"/>
      <c r="B69" s="163" t="s">
        <v>549</v>
      </c>
      <c r="C69" s="164"/>
      <c r="D69" s="163" t="s">
        <v>500</v>
      </c>
      <c r="E69" s="164"/>
      <c r="F69" s="163" t="s">
        <v>549</v>
      </c>
      <c r="G69" s="164"/>
      <c r="H69" s="163" t="s">
        <v>500</v>
      </c>
      <c r="I69" s="131"/>
    </row>
    <row r="70" spans="1:9" ht="13.5" thickBot="1" x14ac:dyDescent="0.25">
      <c r="A70" s="356"/>
      <c r="B70" s="165" t="s">
        <v>501</v>
      </c>
      <c r="C70" s="162"/>
      <c r="D70" s="165" t="s">
        <v>501</v>
      </c>
      <c r="E70" s="162"/>
      <c r="F70" s="165" t="s">
        <v>502</v>
      </c>
      <c r="G70" s="165"/>
      <c r="H70" s="165" t="s">
        <v>502</v>
      </c>
      <c r="I70" s="131"/>
    </row>
    <row r="71" spans="1:9" x14ac:dyDescent="0.2">
      <c r="A71" s="166" t="s">
        <v>503</v>
      </c>
      <c r="B71" s="162"/>
      <c r="C71" s="162"/>
      <c r="D71" s="162"/>
      <c r="E71" s="162"/>
      <c r="F71" s="162"/>
      <c r="G71" s="162"/>
      <c r="H71" s="162"/>
      <c r="I71" s="131"/>
    </row>
    <row r="72" spans="1:9" ht="25.5" x14ac:dyDescent="0.2">
      <c r="A72" s="157" t="s">
        <v>504</v>
      </c>
      <c r="B72" s="167">
        <v>11197</v>
      </c>
      <c r="C72" s="162"/>
      <c r="D72" s="167">
        <v>11197</v>
      </c>
      <c r="E72" s="162"/>
      <c r="F72" s="164">
        <v>100</v>
      </c>
      <c r="G72" s="164"/>
      <c r="H72" s="164">
        <v>100</v>
      </c>
      <c r="I72" s="131"/>
    </row>
    <row r="73" spans="1:9" ht="25.5" x14ac:dyDescent="0.2">
      <c r="A73" s="157" t="s">
        <v>505</v>
      </c>
      <c r="B73" s="167">
        <v>19779</v>
      </c>
      <c r="C73" s="162"/>
      <c r="D73" s="167">
        <v>16779</v>
      </c>
      <c r="E73" s="162"/>
      <c r="F73" s="164">
        <v>100</v>
      </c>
      <c r="G73" s="164"/>
      <c r="H73" s="164">
        <v>100</v>
      </c>
      <c r="I73" s="131"/>
    </row>
    <row r="74" spans="1:9" x14ac:dyDescent="0.2">
      <c r="A74" s="157" t="s">
        <v>506</v>
      </c>
      <c r="B74" s="167">
        <v>7902</v>
      </c>
      <c r="C74" s="162"/>
      <c r="D74" s="167">
        <v>7902</v>
      </c>
      <c r="E74" s="162"/>
      <c r="F74" s="164">
        <v>100</v>
      </c>
      <c r="G74" s="164"/>
      <c r="H74" s="164">
        <v>100</v>
      </c>
      <c r="I74" s="131"/>
    </row>
    <row r="75" spans="1:9" ht="25.5" x14ac:dyDescent="0.2">
      <c r="A75" s="157" t="s">
        <v>507</v>
      </c>
      <c r="B75" s="167">
        <v>8245</v>
      </c>
      <c r="C75" s="162"/>
      <c r="D75" s="167">
        <v>8245</v>
      </c>
      <c r="E75" s="162"/>
      <c r="F75" s="164">
        <v>52.73</v>
      </c>
      <c r="G75" s="164"/>
      <c r="H75" s="164">
        <v>52.73</v>
      </c>
      <c r="I75" s="131"/>
    </row>
    <row r="76" spans="1:9" ht="25.5" x14ac:dyDescent="0.2">
      <c r="A76" s="157" t="s">
        <v>508</v>
      </c>
      <c r="B76" s="167">
        <v>8087</v>
      </c>
      <c r="C76" s="162"/>
      <c r="D76" s="167">
        <v>8087</v>
      </c>
      <c r="E76" s="162"/>
      <c r="F76" s="164">
        <v>100</v>
      </c>
      <c r="G76" s="164"/>
      <c r="H76" s="164">
        <v>100</v>
      </c>
      <c r="I76" s="131"/>
    </row>
    <row r="77" spans="1:9" ht="25.5" x14ac:dyDescent="0.2">
      <c r="A77" s="157" t="s">
        <v>509</v>
      </c>
      <c r="B77" s="167">
        <v>8353</v>
      </c>
      <c r="C77" s="162"/>
      <c r="D77" s="167">
        <v>8353</v>
      </c>
      <c r="E77" s="162"/>
      <c r="F77" s="164">
        <v>100</v>
      </c>
      <c r="G77" s="164"/>
      <c r="H77" s="164">
        <v>100</v>
      </c>
      <c r="I77" s="131"/>
    </row>
    <row r="78" spans="1:9" x14ac:dyDescent="0.2">
      <c r="A78" s="157" t="s">
        <v>510</v>
      </c>
      <c r="B78" s="167">
        <v>222</v>
      </c>
      <c r="C78" s="162"/>
      <c r="D78" s="167">
        <v>222</v>
      </c>
      <c r="E78" s="162"/>
      <c r="F78" s="164">
        <v>100</v>
      </c>
      <c r="G78" s="164"/>
      <c r="H78" s="164">
        <v>100</v>
      </c>
      <c r="I78" s="131"/>
    </row>
    <row r="79" spans="1:9" ht="26.45" customHeight="1" x14ac:dyDescent="0.2">
      <c r="A79" s="157" t="s">
        <v>511</v>
      </c>
      <c r="B79" s="167">
        <v>6450</v>
      </c>
      <c r="C79" s="162"/>
      <c r="D79" s="167">
        <v>6450</v>
      </c>
      <c r="E79" s="162"/>
      <c r="F79" s="164">
        <v>100</v>
      </c>
      <c r="G79" s="164"/>
      <c r="H79" s="164">
        <v>100</v>
      </c>
      <c r="I79" s="131"/>
    </row>
    <row r="80" spans="1:9" x14ac:dyDescent="0.2">
      <c r="A80" s="157" t="s">
        <v>512</v>
      </c>
      <c r="B80" s="167">
        <v>5641</v>
      </c>
      <c r="C80" s="162"/>
      <c r="D80" s="167">
        <v>5641</v>
      </c>
      <c r="E80" s="162"/>
      <c r="F80" s="164">
        <v>84.73</v>
      </c>
      <c r="G80" s="164"/>
      <c r="H80" s="164">
        <v>84.73</v>
      </c>
      <c r="I80" s="131"/>
    </row>
    <row r="81" spans="1:9" x14ac:dyDescent="0.2">
      <c r="A81" s="157" t="s">
        <v>513</v>
      </c>
      <c r="B81" s="167">
        <v>4041</v>
      </c>
      <c r="C81" s="162"/>
      <c r="D81" s="167">
        <v>4041</v>
      </c>
      <c r="E81" s="162"/>
      <c r="F81" s="164">
        <v>61.97</v>
      </c>
      <c r="G81" s="164"/>
      <c r="H81" s="164">
        <v>61.97</v>
      </c>
      <c r="I81" s="131"/>
    </row>
    <row r="82" spans="1:9" x14ac:dyDescent="0.2">
      <c r="A82" s="157" t="s">
        <v>514</v>
      </c>
      <c r="B82" s="167">
        <v>14684</v>
      </c>
      <c r="C82" s="162"/>
      <c r="D82" s="167">
        <v>14684</v>
      </c>
      <c r="E82" s="162"/>
      <c r="F82" s="164">
        <v>100</v>
      </c>
      <c r="G82" s="164"/>
      <c r="H82" s="164">
        <v>100</v>
      </c>
      <c r="I82" s="131"/>
    </row>
    <row r="83" spans="1:9" ht="25.5" x14ac:dyDescent="0.2">
      <c r="A83" s="157" t="s">
        <v>515</v>
      </c>
      <c r="B83" s="167">
        <v>7300</v>
      </c>
      <c r="C83" s="162"/>
      <c r="D83" s="167">
        <v>1102</v>
      </c>
      <c r="E83" s="162"/>
      <c r="F83" s="164">
        <v>60</v>
      </c>
      <c r="G83" s="164"/>
      <c r="H83" s="164">
        <v>100</v>
      </c>
      <c r="I83" s="131"/>
    </row>
    <row r="84" spans="1:9" x14ac:dyDescent="0.2">
      <c r="A84" s="157" t="s">
        <v>516</v>
      </c>
      <c r="B84" s="167">
        <v>51370</v>
      </c>
      <c r="C84" s="162"/>
      <c r="D84" s="167">
        <v>51370</v>
      </c>
      <c r="E84" s="162"/>
      <c r="F84" s="164">
        <v>75.16</v>
      </c>
      <c r="G84" s="164"/>
      <c r="H84" s="164">
        <v>75.16</v>
      </c>
      <c r="I84" s="131"/>
    </row>
    <row r="85" spans="1:9" ht="25.5" x14ac:dyDescent="0.2">
      <c r="A85" s="157" t="s">
        <v>517</v>
      </c>
      <c r="B85" s="167">
        <v>6061</v>
      </c>
      <c r="C85" s="162"/>
      <c r="D85" s="167">
        <v>6061</v>
      </c>
      <c r="E85" s="162"/>
      <c r="F85" s="164">
        <v>100</v>
      </c>
      <c r="G85" s="164"/>
      <c r="H85" s="164">
        <v>100</v>
      </c>
      <c r="I85" s="131"/>
    </row>
    <row r="86" spans="1:9" x14ac:dyDescent="0.2">
      <c r="A86" s="157" t="s">
        <v>518</v>
      </c>
      <c r="B86" s="167">
        <v>1008</v>
      </c>
      <c r="C86" s="162"/>
      <c r="D86" s="167">
        <v>1008</v>
      </c>
      <c r="E86" s="162"/>
      <c r="F86" s="164">
        <v>100</v>
      </c>
      <c r="G86" s="164"/>
      <c r="H86" s="164">
        <v>100</v>
      </c>
      <c r="I86" s="131"/>
    </row>
    <row r="87" spans="1:9" x14ac:dyDescent="0.2">
      <c r="A87" s="157" t="s">
        <v>519</v>
      </c>
      <c r="B87" s="167">
        <v>206</v>
      </c>
      <c r="C87" s="162"/>
      <c r="D87" s="167">
        <v>126</v>
      </c>
      <c r="E87" s="162"/>
      <c r="F87" s="164">
        <v>100</v>
      </c>
      <c r="G87" s="164"/>
      <c r="H87" s="164">
        <v>100</v>
      </c>
      <c r="I87" s="131"/>
    </row>
    <row r="88" spans="1:9" ht="13.5" thickBot="1" x14ac:dyDescent="0.25">
      <c r="A88" s="155" t="s">
        <v>520</v>
      </c>
      <c r="B88" s="167">
        <v>3</v>
      </c>
      <c r="C88" s="162"/>
      <c r="D88" s="167">
        <v>3</v>
      </c>
      <c r="E88" s="162"/>
      <c r="F88" s="164">
        <v>100</v>
      </c>
      <c r="G88" s="164"/>
      <c r="H88" s="164">
        <v>100</v>
      </c>
      <c r="I88" s="131"/>
    </row>
    <row r="89" spans="1:9" ht="13.5" thickBot="1" x14ac:dyDescent="0.25">
      <c r="A89" s="162"/>
      <c r="B89" s="168">
        <f>SUM(B72:B88)</f>
        <v>160549</v>
      </c>
      <c r="C89" s="162"/>
      <c r="D89" s="168">
        <f>SUM(D72:D88)</f>
        <v>151271</v>
      </c>
      <c r="E89" s="162"/>
      <c r="F89" s="162"/>
      <c r="G89" s="162"/>
      <c r="H89" s="162"/>
      <c r="I89" s="131"/>
    </row>
    <row r="90" spans="1:9" x14ac:dyDescent="0.2">
      <c r="A90" s="131"/>
      <c r="B90" s="147"/>
      <c r="C90" s="131"/>
      <c r="D90" s="147"/>
      <c r="E90" s="131"/>
      <c r="F90" s="131"/>
      <c r="G90" s="131"/>
      <c r="H90" s="131"/>
      <c r="I90" s="131"/>
    </row>
    <row r="91" spans="1:9" x14ac:dyDescent="0.2">
      <c r="A91" s="131"/>
      <c r="B91" s="147"/>
      <c r="C91" s="131"/>
      <c r="D91" s="147"/>
      <c r="E91" s="131"/>
      <c r="F91" s="131"/>
      <c r="G91" s="131"/>
      <c r="H91" s="169"/>
      <c r="I91" s="169"/>
    </row>
    <row r="92" spans="1:9" x14ac:dyDescent="0.2">
      <c r="A92" s="137" t="s">
        <v>521</v>
      </c>
      <c r="B92" s="131"/>
      <c r="C92" s="131"/>
      <c r="D92" s="131"/>
      <c r="E92" s="131"/>
      <c r="F92" s="131"/>
      <c r="G92" s="131"/>
      <c r="H92" s="131"/>
      <c r="I92" s="131"/>
    </row>
    <row r="93" spans="1:9" ht="30.75" customHeight="1" x14ac:dyDescent="0.2">
      <c r="A93" s="351" t="s">
        <v>559</v>
      </c>
      <c r="B93" s="351"/>
      <c r="C93" s="351"/>
      <c r="D93" s="351"/>
      <c r="E93" s="351"/>
      <c r="F93" s="351"/>
      <c r="G93" s="351"/>
      <c r="H93" s="351"/>
      <c r="I93" s="351"/>
    </row>
    <row r="94" spans="1:9" x14ac:dyDescent="0.2">
      <c r="A94" s="134"/>
      <c r="B94" s="134"/>
      <c r="C94" s="134"/>
      <c r="D94" s="134"/>
      <c r="E94" s="134"/>
      <c r="F94" s="134"/>
      <c r="G94" s="134"/>
      <c r="H94" s="134"/>
      <c r="I94" s="134"/>
    </row>
    <row r="95" spans="1:9" x14ac:dyDescent="0.2">
      <c r="A95" s="132" t="s">
        <v>522</v>
      </c>
      <c r="B95" s="131"/>
      <c r="C95" s="131"/>
      <c r="D95" s="131"/>
      <c r="E95" s="131"/>
      <c r="F95" s="131"/>
      <c r="G95" s="131"/>
      <c r="H95" s="131"/>
      <c r="I95" s="131"/>
    </row>
    <row r="96" spans="1:9" x14ac:dyDescent="0.2">
      <c r="A96" s="351" t="s">
        <v>560</v>
      </c>
      <c r="B96" s="351"/>
      <c r="C96" s="351"/>
      <c r="D96" s="351"/>
      <c r="E96" s="351"/>
      <c r="F96" s="351"/>
      <c r="G96" s="351"/>
      <c r="H96" s="351"/>
      <c r="I96" s="351"/>
    </row>
    <row r="97" spans="1:9" x14ac:dyDescent="0.2">
      <c r="A97" s="131"/>
      <c r="B97" s="131"/>
      <c r="C97" s="131"/>
      <c r="D97" s="131"/>
      <c r="E97" s="131"/>
      <c r="F97" s="131"/>
      <c r="G97" s="131"/>
      <c r="H97" s="131"/>
      <c r="I97" s="131"/>
    </row>
    <row r="98" spans="1:9" x14ac:dyDescent="0.2">
      <c r="A98" s="132" t="s">
        <v>523</v>
      </c>
      <c r="B98" s="131"/>
      <c r="C98" s="131"/>
      <c r="D98" s="131"/>
      <c r="E98" s="131"/>
      <c r="F98" s="131"/>
      <c r="G98" s="131"/>
      <c r="H98" s="131"/>
      <c r="I98" s="131"/>
    </row>
    <row r="99" spans="1:9" x14ac:dyDescent="0.2">
      <c r="A99" s="137"/>
      <c r="B99" s="131"/>
      <c r="C99" s="131"/>
      <c r="D99" s="131"/>
      <c r="E99" s="131"/>
      <c r="F99" s="131"/>
      <c r="G99" s="131"/>
      <c r="H99" s="131"/>
      <c r="I99" s="131"/>
    </row>
    <row r="100" spans="1:9" x14ac:dyDescent="0.2">
      <c r="A100" s="161"/>
      <c r="B100" s="355" t="s">
        <v>524</v>
      </c>
      <c r="C100" s="355"/>
      <c r="D100" s="355"/>
      <c r="E100" s="131"/>
      <c r="F100" s="131"/>
      <c r="G100" s="131"/>
      <c r="H100" s="131"/>
      <c r="I100" s="131"/>
    </row>
    <row r="101" spans="1:9" ht="13.5" thickBot="1" x14ac:dyDescent="0.25">
      <c r="A101" s="170" t="s">
        <v>525</v>
      </c>
      <c r="B101" s="171" t="s">
        <v>550</v>
      </c>
      <c r="C101" s="172"/>
      <c r="D101" s="171" t="s">
        <v>554</v>
      </c>
      <c r="E101" s="131"/>
      <c r="F101" s="131"/>
      <c r="G101" s="131"/>
      <c r="H101" s="131"/>
      <c r="I101" s="131"/>
    </row>
    <row r="102" spans="1:9" x14ac:dyDescent="0.2">
      <c r="A102" s="173" t="s">
        <v>526</v>
      </c>
      <c r="B102" s="161"/>
      <c r="C102" s="131"/>
      <c r="D102" s="161"/>
      <c r="E102" s="131"/>
      <c r="F102" s="131"/>
      <c r="G102" s="131"/>
      <c r="H102" s="131"/>
      <c r="I102" s="131"/>
    </row>
    <row r="103" spans="1:9" x14ac:dyDescent="0.2">
      <c r="A103" s="162" t="s">
        <v>527</v>
      </c>
      <c r="B103" s="148">
        <v>16371.659599999999</v>
      </c>
      <c r="C103" s="131"/>
      <c r="D103" s="148">
        <v>5430</v>
      </c>
      <c r="E103" s="131"/>
      <c r="F103" s="131"/>
      <c r="G103" s="131"/>
      <c r="H103" s="131"/>
      <c r="I103" s="147"/>
    </row>
    <row r="104" spans="1:9" x14ac:dyDescent="0.2">
      <c r="A104" s="162" t="s">
        <v>528</v>
      </c>
      <c r="B104" s="148">
        <v>4628</v>
      </c>
      <c r="C104" s="175"/>
      <c r="D104" s="148">
        <v>198</v>
      </c>
      <c r="E104" s="131"/>
      <c r="F104" s="131"/>
      <c r="G104" s="131"/>
      <c r="H104" s="174"/>
      <c r="I104" s="131"/>
    </row>
    <row r="105" spans="1:9" x14ac:dyDescent="0.2">
      <c r="A105" s="161"/>
      <c r="B105" s="148"/>
      <c r="C105" s="131"/>
      <c r="D105" s="148"/>
      <c r="E105" s="131"/>
      <c r="F105" s="131"/>
      <c r="G105" s="131"/>
      <c r="H105" s="131"/>
      <c r="I105" s="131"/>
    </row>
    <row r="106" spans="1:9" x14ac:dyDescent="0.2">
      <c r="A106" s="173" t="s">
        <v>529</v>
      </c>
      <c r="B106" s="148"/>
      <c r="C106" s="131"/>
      <c r="D106" s="148"/>
      <c r="E106" s="131"/>
      <c r="F106" s="131"/>
      <c r="G106" s="131"/>
      <c r="H106" s="131"/>
      <c r="I106" s="131"/>
    </row>
    <row r="107" spans="1:9" x14ac:dyDescent="0.2">
      <c r="A107" s="162" t="s">
        <v>527</v>
      </c>
      <c r="B107" s="148">
        <v>15.515709999999999</v>
      </c>
      <c r="C107" s="131"/>
      <c r="D107" s="148">
        <v>0</v>
      </c>
      <c r="E107" s="131"/>
      <c r="F107" s="131"/>
      <c r="G107" s="131"/>
      <c r="H107" s="131"/>
      <c r="I107" s="131"/>
    </row>
    <row r="108" spans="1:9" x14ac:dyDescent="0.2">
      <c r="A108" s="162" t="s">
        <v>528</v>
      </c>
      <c r="B108" s="148">
        <v>0</v>
      </c>
      <c r="C108" s="131"/>
      <c r="D108" s="148">
        <v>21</v>
      </c>
      <c r="E108" s="131"/>
      <c r="F108" s="131"/>
      <c r="G108" s="131"/>
      <c r="H108" s="131"/>
      <c r="I108" s="131"/>
    </row>
    <row r="109" spans="1:9" x14ac:dyDescent="0.2">
      <c r="A109" s="162"/>
      <c r="B109" s="148"/>
      <c r="C109" s="131"/>
      <c r="D109" s="148"/>
      <c r="E109" s="131"/>
      <c r="F109" s="131"/>
      <c r="G109" s="131"/>
      <c r="H109" s="131"/>
      <c r="I109" s="131"/>
    </row>
    <row r="110" spans="1:9" x14ac:dyDescent="0.2">
      <c r="A110" s="173" t="s">
        <v>530</v>
      </c>
      <c r="B110" s="148"/>
      <c r="C110" s="131"/>
      <c r="D110" s="148"/>
      <c r="E110" s="131"/>
      <c r="F110" s="131"/>
      <c r="G110" s="131"/>
      <c r="H110" s="131"/>
      <c r="I110" s="174"/>
    </row>
    <row r="111" spans="1:9" x14ac:dyDescent="0.2">
      <c r="A111" s="162" t="s">
        <v>527</v>
      </c>
      <c r="B111" s="148">
        <v>28627.62314</v>
      </c>
      <c r="C111" s="131"/>
      <c r="D111" s="144">
        <v>13385</v>
      </c>
      <c r="E111" s="131"/>
      <c r="F111" s="131"/>
      <c r="G111" s="131"/>
      <c r="H111" s="131"/>
      <c r="I111" s="174"/>
    </row>
    <row r="112" spans="1:9" x14ac:dyDescent="0.2">
      <c r="A112" s="162" t="s">
        <v>528</v>
      </c>
      <c r="B112" s="148"/>
      <c r="C112" s="131"/>
      <c r="D112" s="148">
        <v>0</v>
      </c>
      <c r="E112" s="131"/>
      <c r="F112" s="131"/>
      <c r="G112" s="131"/>
      <c r="H112" s="131"/>
      <c r="I112" s="131"/>
    </row>
    <row r="113" spans="1:9" x14ac:dyDescent="0.2">
      <c r="A113" s="162"/>
      <c r="B113" s="148"/>
      <c r="C113" s="131"/>
      <c r="D113" s="148"/>
      <c r="E113" s="131"/>
      <c r="F113" s="131"/>
      <c r="G113" s="131"/>
      <c r="H113" s="131"/>
      <c r="I113" s="131"/>
    </row>
    <row r="114" spans="1:9" x14ac:dyDescent="0.2">
      <c r="A114" s="173" t="s">
        <v>531</v>
      </c>
      <c r="B114" s="148"/>
      <c r="C114" s="131"/>
      <c r="D114" s="148"/>
      <c r="E114" s="131"/>
      <c r="F114" s="131"/>
      <c r="G114" s="131"/>
      <c r="H114" s="131"/>
      <c r="I114" s="131"/>
    </row>
    <row r="115" spans="1:9" x14ac:dyDescent="0.2">
      <c r="A115" s="162" t="s">
        <v>527</v>
      </c>
      <c r="B115" s="148">
        <v>218.46907000000002</v>
      </c>
      <c r="C115" s="144"/>
      <c r="D115" s="178">
        <v>507</v>
      </c>
      <c r="E115" s="131"/>
      <c r="F115" s="131"/>
      <c r="G115" s="131"/>
      <c r="H115" s="131"/>
      <c r="I115" s="131"/>
    </row>
    <row r="116" spans="1:9" x14ac:dyDescent="0.2">
      <c r="A116" s="162" t="s">
        <v>528</v>
      </c>
      <c r="B116" s="148">
        <v>68.66028</v>
      </c>
      <c r="C116" s="144"/>
      <c r="D116" s="148">
        <v>0</v>
      </c>
      <c r="E116" s="131"/>
      <c r="F116" s="131"/>
      <c r="G116" s="131"/>
      <c r="H116" s="131"/>
      <c r="I116" s="131"/>
    </row>
    <row r="117" spans="1:9" x14ac:dyDescent="0.2">
      <c r="A117" s="162"/>
      <c r="B117" s="148"/>
      <c r="C117" s="144"/>
      <c r="D117" s="148"/>
      <c r="E117" s="131"/>
      <c r="F117" s="131"/>
      <c r="G117" s="131"/>
      <c r="H117" s="131"/>
      <c r="I117" s="131"/>
    </row>
    <row r="118" spans="1:9" x14ac:dyDescent="0.2">
      <c r="A118" s="173" t="s">
        <v>532</v>
      </c>
      <c r="B118" s="148"/>
      <c r="C118" s="144"/>
      <c r="D118" s="148"/>
      <c r="E118" s="173"/>
      <c r="F118" s="173"/>
      <c r="G118" s="173"/>
      <c r="H118" s="176"/>
      <c r="I118" s="131"/>
    </row>
    <row r="119" spans="1:9" x14ac:dyDescent="0.2">
      <c r="A119" s="162" t="s">
        <v>527</v>
      </c>
      <c r="B119" s="148">
        <v>6892.2245699999994</v>
      </c>
      <c r="C119" s="144"/>
      <c r="D119" s="144">
        <v>1898</v>
      </c>
      <c r="E119" s="173"/>
      <c r="F119" s="173"/>
      <c r="G119" s="173"/>
      <c r="H119" s="176"/>
      <c r="I119" s="131"/>
    </row>
    <row r="120" spans="1:9" x14ac:dyDescent="0.2">
      <c r="A120" s="162" t="s">
        <v>528</v>
      </c>
      <c r="B120" s="148">
        <v>304.41501999999997</v>
      </c>
      <c r="C120" s="144"/>
      <c r="D120" s="148">
        <v>0</v>
      </c>
      <c r="E120" s="173"/>
      <c r="F120" s="173"/>
      <c r="G120" s="173"/>
      <c r="H120" s="176"/>
      <c r="I120" s="131"/>
    </row>
    <row r="121" spans="1:9" x14ac:dyDescent="0.2">
      <c r="A121" s="162"/>
      <c r="B121" s="148"/>
      <c r="C121" s="144"/>
      <c r="D121" s="148"/>
      <c r="E121" s="173"/>
      <c r="F121" s="173"/>
      <c r="G121" s="173"/>
      <c r="H121" s="176"/>
      <c r="I121" s="131"/>
    </row>
    <row r="122" spans="1:9" x14ac:dyDescent="0.2">
      <c r="A122" s="173" t="s">
        <v>533</v>
      </c>
      <c r="B122" s="148"/>
      <c r="C122" s="144"/>
      <c r="D122" s="148"/>
      <c r="E122" s="131"/>
      <c r="F122" s="131"/>
      <c r="G122" s="131"/>
      <c r="H122" s="131"/>
      <c r="I122" s="131"/>
    </row>
    <row r="123" spans="1:9" x14ac:dyDescent="0.2">
      <c r="A123" s="162" t="s">
        <v>527</v>
      </c>
      <c r="B123" s="148">
        <v>15.616440000000001</v>
      </c>
      <c r="C123" s="144"/>
      <c r="D123" s="148">
        <v>0</v>
      </c>
      <c r="E123" s="173"/>
      <c r="F123" s="173"/>
      <c r="G123" s="173"/>
      <c r="H123" s="176"/>
      <c r="I123" s="131"/>
    </row>
    <row r="124" spans="1:9" x14ac:dyDescent="0.2">
      <c r="A124" s="162" t="s">
        <v>528</v>
      </c>
      <c r="B124" s="148">
        <v>4.0197799999999999</v>
      </c>
      <c r="C124" s="144"/>
      <c r="D124" s="148">
        <v>0</v>
      </c>
      <c r="E124" s="173"/>
      <c r="F124" s="173"/>
      <c r="G124" s="173"/>
      <c r="H124" s="176"/>
      <c r="I124" s="131"/>
    </row>
    <row r="125" spans="1:9" x14ac:dyDescent="0.2">
      <c r="A125" s="162"/>
      <c r="B125" s="148"/>
      <c r="C125" s="144"/>
      <c r="D125" s="148"/>
      <c r="E125" s="173"/>
      <c r="F125" s="173"/>
      <c r="G125" s="173"/>
      <c r="H125" s="176"/>
      <c r="I125" s="131"/>
    </row>
    <row r="126" spans="1:9" x14ac:dyDescent="0.2">
      <c r="A126" s="161"/>
      <c r="B126" s="155"/>
      <c r="C126" s="131"/>
      <c r="D126" s="155"/>
      <c r="E126" s="131"/>
      <c r="F126" s="177"/>
      <c r="G126" s="131"/>
      <c r="H126" s="177"/>
      <c r="I126" s="131"/>
    </row>
    <row r="127" spans="1:9" x14ac:dyDescent="0.2">
      <c r="A127" s="161"/>
      <c r="B127" s="155"/>
      <c r="C127" s="131"/>
      <c r="D127" s="155"/>
      <c r="E127" s="131"/>
      <c r="F127" s="177"/>
      <c r="G127" s="131"/>
      <c r="H127" s="177"/>
      <c r="I127" s="131"/>
    </row>
    <row r="128" spans="1:9" x14ac:dyDescent="0.2">
      <c r="A128" s="161"/>
      <c r="B128" s="355"/>
      <c r="C128" s="355"/>
      <c r="D128" s="355"/>
      <c r="E128" s="131"/>
      <c r="F128" s="161"/>
      <c r="G128" s="131"/>
      <c r="H128" s="161"/>
      <c r="I128" s="131"/>
    </row>
    <row r="129" spans="1:9" ht="13.5" thickBot="1" x14ac:dyDescent="0.25">
      <c r="A129" s="170" t="s">
        <v>525</v>
      </c>
      <c r="B129" s="171" t="s">
        <v>550</v>
      </c>
      <c r="C129" s="172"/>
      <c r="D129" s="172" t="s">
        <v>534</v>
      </c>
      <c r="E129" s="131"/>
      <c r="F129" s="144"/>
      <c r="G129" s="131"/>
      <c r="H129" s="144"/>
      <c r="I129" s="131"/>
    </row>
    <row r="130" spans="1:9" x14ac:dyDescent="0.2">
      <c r="A130" s="131"/>
      <c r="B130" s="131"/>
      <c r="C130" s="131"/>
      <c r="D130" s="131"/>
      <c r="E130" s="131"/>
      <c r="F130" s="178"/>
      <c r="G130" s="131"/>
      <c r="H130" s="178"/>
      <c r="I130" s="131"/>
    </row>
    <row r="131" spans="1:9" x14ac:dyDescent="0.2">
      <c r="A131" s="173" t="s">
        <v>535</v>
      </c>
      <c r="B131" s="131"/>
      <c r="C131" s="131"/>
      <c r="D131" s="131"/>
      <c r="E131" s="131"/>
      <c r="F131" s="155"/>
      <c r="G131" s="131"/>
      <c r="H131" s="155"/>
      <c r="I131" s="131"/>
    </row>
    <row r="132" spans="1:9" x14ac:dyDescent="0.2">
      <c r="A132" s="162" t="s">
        <v>527</v>
      </c>
      <c r="B132" s="148">
        <v>12560</v>
      </c>
      <c r="C132" s="131"/>
      <c r="D132" s="148">
        <v>7891</v>
      </c>
      <c r="E132" s="131"/>
      <c r="F132" s="155"/>
      <c r="G132" s="174"/>
      <c r="H132" s="155"/>
      <c r="I132" s="147"/>
    </row>
    <row r="133" spans="1:9" x14ac:dyDescent="0.2">
      <c r="A133" s="162" t="s">
        <v>528</v>
      </c>
      <c r="B133" s="148">
        <v>1930.7464299999999</v>
      </c>
      <c r="C133" s="131"/>
      <c r="D133" s="148">
        <v>1881</v>
      </c>
      <c r="E133" s="131"/>
      <c r="F133" s="144"/>
      <c r="G133" s="131"/>
      <c r="H133" s="144"/>
      <c r="I133" s="147"/>
    </row>
    <row r="134" spans="1:9" x14ac:dyDescent="0.2">
      <c r="A134" s="131"/>
      <c r="B134" s="148"/>
      <c r="C134" s="131"/>
      <c r="D134" s="148"/>
      <c r="E134" s="131"/>
      <c r="F134" s="155"/>
      <c r="G134" s="131"/>
      <c r="H134" s="155"/>
      <c r="I134" s="131"/>
    </row>
    <row r="135" spans="1:9" x14ac:dyDescent="0.2">
      <c r="A135" s="173" t="s">
        <v>536</v>
      </c>
      <c r="B135" s="148"/>
      <c r="C135" s="131"/>
      <c r="D135" s="148"/>
      <c r="E135" s="131"/>
      <c r="F135" s="155"/>
      <c r="G135" s="131"/>
      <c r="H135" s="155"/>
      <c r="I135" s="131"/>
    </row>
    <row r="136" spans="1:9" x14ac:dyDescent="0.2">
      <c r="A136" s="162" t="s">
        <v>527</v>
      </c>
      <c r="B136" s="148">
        <v>901.7105600000001</v>
      </c>
      <c r="C136" s="131"/>
      <c r="D136" s="148">
        <v>0</v>
      </c>
      <c r="E136" s="131"/>
      <c r="F136" s="144"/>
      <c r="G136" s="131"/>
      <c r="H136" s="178"/>
      <c r="I136" s="131"/>
    </row>
    <row r="137" spans="1:9" x14ac:dyDescent="0.2">
      <c r="A137" s="162" t="s">
        <v>528</v>
      </c>
      <c r="B137" s="148">
        <v>0</v>
      </c>
      <c r="C137" s="131"/>
      <c r="D137" s="148">
        <v>21294</v>
      </c>
      <c r="E137" s="131"/>
      <c r="F137" s="144"/>
      <c r="G137" s="131"/>
      <c r="H137" s="178"/>
      <c r="I137" s="131"/>
    </row>
    <row r="138" spans="1:9" x14ac:dyDescent="0.2">
      <c r="A138" s="162"/>
      <c r="B138" s="148"/>
      <c r="C138" s="131"/>
      <c r="D138" s="148"/>
      <c r="E138" s="131"/>
      <c r="F138" s="178"/>
      <c r="G138" s="131"/>
      <c r="H138" s="144"/>
      <c r="I138" s="131"/>
    </row>
    <row r="139" spans="1:9" x14ac:dyDescent="0.2">
      <c r="A139" s="173" t="s">
        <v>537</v>
      </c>
      <c r="B139" s="148"/>
      <c r="C139" s="131"/>
      <c r="D139" s="148"/>
      <c r="E139" s="131"/>
      <c r="F139" s="178"/>
      <c r="G139" s="131"/>
      <c r="H139" s="144"/>
      <c r="I139" s="131"/>
    </row>
    <row r="140" spans="1:9" x14ac:dyDescent="0.2">
      <c r="A140" s="162" t="s">
        <v>527</v>
      </c>
      <c r="B140" s="148">
        <v>510.73758000000004</v>
      </c>
      <c r="C140" s="131"/>
      <c r="D140" s="148">
        <v>321</v>
      </c>
      <c r="E140" s="131"/>
      <c r="F140" s="178"/>
      <c r="G140" s="131"/>
      <c r="H140" s="144"/>
      <c r="I140" s="131"/>
    </row>
    <row r="141" spans="1:9" x14ac:dyDescent="0.2">
      <c r="A141" s="162"/>
      <c r="B141" s="148"/>
      <c r="C141" s="131"/>
      <c r="D141" s="148"/>
      <c r="E141" s="131"/>
      <c r="F141" s="178"/>
      <c r="G141" s="131"/>
      <c r="H141" s="144"/>
      <c r="I141" s="131"/>
    </row>
    <row r="142" spans="1:9" x14ac:dyDescent="0.2">
      <c r="A142" s="173" t="s">
        <v>538</v>
      </c>
      <c r="B142" s="148"/>
      <c r="C142" s="131"/>
      <c r="D142" s="148"/>
      <c r="E142" s="131"/>
      <c r="F142" s="155"/>
      <c r="G142" s="131"/>
      <c r="H142" s="155"/>
      <c r="I142" s="131"/>
    </row>
    <row r="143" spans="1:9" x14ac:dyDescent="0.2">
      <c r="A143" s="162" t="s">
        <v>527</v>
      </c>
      <c r="B143" s="148">
        <v>10504</v>
      </c>
      <c r="C143" s="131"/>
      <c r="D143" s="148">
        <v>10041</v>
      </c>
      <c r="E143" s="131"/>
      <c r="F143" s="155"/>
      <c r="G143" s="174"/>
      <c r="H143" s="155"/>
      <c r="I143" s="131"/>
    </row>
    <row r="144" spans="1:9" x14ac:dyDescent="0.2">
      <c r="A144" s="162"/>
      <c r="B144" s="148"/>
      <c r="C144" s="131"/>
      <c r="D144" s="148"/>
      <c r="E144" s="131"/>
      <c r="F144" s="148"/>
      <c r="G144" s="131"/>
      <c r="H144" s="178"/>
      <c r="I144" s="131"/>
    </row>
    <row r="145" spans="1:9" x14ac:dyDescent="0.2">
      <c r="A145" s="173" t="s">
        <v>539</v>
      </c>
      <c r="B145" s="148"/>
      <c r="C145" s="131"/>
      <c r="D145" s="148"/>
      <c r="E145" s="131"/>
      <c r="F145" s="131"/>
      <c r="G145" s="131"/>
      <c r="H145" s="131"/>
      <c r="I145" s="131"/>
    </row>
    <row r="146" spans="1:9" x14ac:dyDescent="0.2">
      <c r="A146" s="162" t="s">
        <v>527</v>
      </c>
      <c r="B146" s="148">
        <v>23425</v>
      </c>
      <c r="C146" s="131"/>
      <c r="D146" s="148">
        <v>7225</v>
      </c>
      <c r="E146" s="131"/>
      <c r="F146" s="131"/>
      <c r="G146" s="131"/>
      <c r="H146" s="131"/>
      <c r="I146" s="147"/>
    </row>
    <row r="147" spans="1:9" x14ac:dyDescent="0.2">
      <c r="A147" s="162"/>
      <c r="B147" s="148"/>
      <c r="C147" s="131"/>
      <c r="D147" s="148"/>
      <c r="E147" s="131"/>
      <c r="F147" s="131"/>
      <c r="G147" s="131"/>
      <c r="H147" s="131"/>
      <c r="I147" s="131"/>
    </row>
    <row r="148" spans="1:9" x14ac:dyDescent="0.2">
      <c r="A148" s="173" t="s">
        <v>540</v>
      </c>
      <c r="B148" s="148"/>
      <c r="C148" s="131"/>
      <c r="D148" s="148"/>
      <c r="E148" s="131"/>
      <c r="F148" s="131"/>
      <c r="G148" s="131"/>
      <c r="H148" s="131"/>
      <c r="I148" s="131"/>
    </row>
    <row r="149" spans="1:9" x14ac:dyDescent="0.2">
      <c r="A149" s="162" t="s">
        <v>527</v>
      </c>
      <c r="B149" s="148">
        <v>5651.5965799999994</v>
      </c>
      <c r="C149" s="131"/>
      <c r="D149" s="148">
        <v>10395</v>
      </c>
      <c r="E149" s="179"/>
      <c r="F149" s="179"/>
      <c r="G149" s="179"/>
      <c r="H149" s="179"/>
      <c r="I149" s="179"/>
    </row>
    <row r="150" spans="1:9" x14ac:dyDescent="0.2">
      <c r="A150" s="162" t="s">
        <v>528</v>
      </c>
      <c r="B150" s="148">
        <v>3293.9573599999994</v>
      </c>
      <c r="C150" s="131"/>
      <c r="D150" s="148">
        <v>5184</v>
      </c>
      <c r="E150" s="179"/>
      <c r="F150" s="179"/>
      <c r="G150" s="179"/>
      <c r="H150" s="179"/>
      <c r="I150" s="179"/>
    </row>
    <row r="151" spans="1:9" x14ac:dyDescent="0.2">
      <c r="A151" s="162"/>
      <c r="B151" s="148"/>
      <c r="C151" s="131"/>
      <c r="D151" s="148"/>
      <c r="E151" s="131"/>
      <c r="F151" s="131"/>
      <c r="G151" s="131"/>
      <c r="H151" s="131"/>
      <c r="I151" s="131"/>
    </row>
    <row r="152" spans="1:9" x14ac:dyDescent="0.2">
      <c r="A152" s="173" t="s">
        <v>541</v>
      </c>
      <c r="B152" s="148"/>
      <c r="C152" s="131"/>
      <c r="D152" s="148"/>
      <c r="E152" s="131"/>
      <c r="F152" s="131"/>
      <c r="G152" s="131"/>
      <c r="H152" s="131"/>
      <c r="I152" s="131"/>
    </row>
    <row r="153" spans="1:9" x14ac:dyDescent="0.2">
      <c r="A153" s="162" t="s">
        <v>527</v>
      </c>
      <c r="B153" s="148">
        <v>13.787000000000001</v>
      </c>
      <c r="C153" s="131"/>
      <c r="D153" s="148">
        <v>12</v>
      </c>
      <c r="E153" s="131"/>
      <c r="F153" s="131"/>
      <c r="G153" s="131"/>
      <c r="H153" s="131"/>
      <c r="I153" s="131"/>
    </row>
    <row r="154" spans="1:9" x14ac:dyDescent="0.2">
      <c r="A154" s="162" t="s">
        <v>528</v>
      </c>
      <c r="B154" s="148">
        <v>351</v>
      </c>
      <c r="C154" s="131"/>
      <c r="D154" s="148">
        <v>0</v>
      </c>
      <c r="E154" s="131"/>
      <c r="F154" s="131"/>
      <c r="G154" s="131"/>
      <c r="H154" s="131"/>
      <c r="I154" s="131"/>
    </row>
    <row r="155" spans="1:9" x14ac:dyDescent="0.2">
      <c r="A155" s="162"/>
      <c r="B155" s="148"/>
      <c r="C155" s="131"/>
      <c r="D155" s="148"/>
      <c r="E155" s="131"/>
      <c r="F155" s="131"/>
      <c r="G155" s="131"/>
      <c r="H155" s="131"/>
      <c r="I155" s="131"/>
    </row>
    <row r="156" spans="1:9" x14ac:dyDescent="0.2">
      <c r="A156" s="173" t="s">
        <v>542</v>
      </c>
      <c r="B156" s="148"/>
      <c r="C156" s="131"/>
      <c r="D156" s="148"/>
      <c r="E156" s="131"/>
      <c r="F156" s="131"/>
      <c r="G156" s="131"/>
      <c r="H156" s="131"/>
      <c r="I156" s="131"/>
    </row>
    <row r="157" spans="1:9" x14ac:dyDescent="0.2">
      <c r="A157" s="162" t="s">
        <v>527</v>
      </c>
      <c r="B157" s="148">
        <v>0</v>
      </c>
      <c r="C157" s="131"/>
      <c r="D157" s="148">
        <v>32</v>
      </c>
      <c r="E157" s="131"/>
      <c r="F157" s="131"/>
      <c r="G157" s="131"/>
      <c r="H157" s="131"/>
      <c r="I157" s="131"/>
    </row>
    <row r="158" spans="1:9" x14ac:dyDescent="0.2">
      <c r="A158" s="162"/>
      <c r="B158" s="148"/>
      <c r="C158" s="131"/>
      <c r="D158" s="148"/>
      <c r="E158" s="131"/>
      <c r="F158" s="131"/>
      <c r="G158" s="131"/>
      <c r="H158" s="131"/>
      <c r="I158" s="131"/>
    </row>
    <row r="159" spans="1:9" x14ac:dyDescent="0.2">
      <c r="A159" s="173" t="s">
        <v>543</v>
      </c>
      <c r="B159" s="148"/>
      <c r="C159" s="131"/>
      <c r="D159" s="148"/>
      <c r="E159" s="131"/>
      <c r="F159" s="131"/>
      <c r="G159" s="131"/>
      <c r="H159" s="131"/>
      <c r="I159" s="131"/>
    </row>
    <row r="160" spans="1:9" x14ac:dyDescent="0.2">
      <c r="A160" s="162" t="s">
        <v>527</v>
      </c>
      <c r="B160" s="148">
        <v>0</v>
      </c>
      <c r="C160" s="131"/>
      <c r="D160" s="148">
        <v>5000</v>
      </c>
      <c r="E160" s="131"/>
      <c r="F160" s="131"/>
      <c r="G160" s="131"/>
      <c r="H160" s="131"/>
      <c r="I160" s="131"/>
    </row>
    <row r="161" spans="1:9" x14ac:dyDescent="0.2">
      <c r="A161" s="162"/>
      <c r="B161" s="148"/>
      <c r="C161" s="131"/>
      <c r="D161" s="148"/>
      <c r="E161" s="179"/>
      <c r="F161" s="179"/>
      <c r="G161" s="179"/>
      <c r="H161" s="179"/>
      <c r="I161" s="179"/>
    </row>
    <row r="162" spans="1:9" x14ac:dyDescent="0.2">
      <c r="A162" s="131"/>
      <c r="B162" s="131"/>
      <c r="C162" s="131"/>
      <c r="D162" s="144"/>
      <c r="E162" s="131"/>
      <c r="F162" s="131"/>
      <c r="G162" s="131"/>
      <c r="H162" s="131"/>
      <c r="I162" s="131"/>
    </row>
    <row r="163" spans="1:9" x14ac:dyDescent="0.2">
      <c r="A163" s="137" t="s">
        <v>544</v>
      </c>
      <c r="B163" s="131"/>
      <c r="C163" s="131"/>
      <c r="D163" s="131"/>
      <c r="E163" s="131"/>
      <c r="F163" s="131"/>
      <c r="G163" s="131"/>
      <c r="H163" s="131"/>
      <c r="I163" s="131"/>
    </row>
    <row r="164" spans="1:9" ht="41.25" customHeight="1" x14ac:dyDescent="0.2">
      <c r="A164" s="354" t="s">
        <v>555</v>
      </c>
      <c r="B164" s="354"/>
      <c r="C164" s="354"/>
      <c r="D164" s="354"/>
      <c r="E164" s="354"/>
      <c r="F164" s="354"/>
      <c r="G164" s="354"/>
      <c r="H164" s="354"/>
      <c r="I164" s="354"/>
    </row>
    <row r="165" spans="1:9" ht="48" customHeight="1" x14ac:dyDescent="0.2">
      <c r="A165" s="354" t="s">
        <v>556</v>
      </c>
      <c r="B165" s="354"/>
      <c r="C165" s="354"/>
      <c r="D165" s="354"/>
      <c r="E165" s="354"/>
      <c r="F165" s="354"/>
      <c r="G165" s="354"/>
      <c r="H165" s="354"/>
      <c r="I165" s="354"/>
    </row>
    <row r="166" spans="1:9" x14ac:dyDescent="0.2">
      <c r="A166" s="131" t="s">
        <v>557</v>
      </c>
      <c r="B166" s="131"/>
      <c r="C166" s="131"/>
      <c r="D166" s="131"/>
      <c r="E166" s="131"/>
      <c r="F166" s="131"/>
      <c r="G166" s="131"/>
      <c r="H166" s="131"/>
      <c r="I166" s="131"/>
    </row>
    <row r="167" spans="1:9" x14ac:dyDescent="0.2">
      <c r="A167" s="131"/>
      <c r="B167" s="131"/>
      <c r="C167" s="131"/>
      <c r="D167" s="131"/>
      <c r="E167" s="131"/>
      <c r="F167" s="131"/>
      <c r="G167" s="131"/>
      <c r="H167" s="131"/>
      <c r="I167" s="131"/>
    </row>
    <row r="168" spans="1:9" x14ac:dyDescent="0.2">
      <c r="A168" s="131"/>
      <c r="B168" s="131"/>
      <c r="C168" s="131"/>
      <c r="D168" s="131"/>
      <c r="E168" s="131"/>
      <c r="F168" s="131"/>
      <c r="G168" s="131"/>
      <c r="H168" s="131"/>
      <c r="I168" s="131"/>
    </row>
    <row r="169" spans="1:9" x14ac:dyDescent="0.2">
      <c r="A169" s="131"/>
      <c r="B169" s="131"/>
      <c r="C169" s="131"/>
      <c r="D169" s="131"/>
      <c r="E169" s="131"/>
      <c r="F169" s="131"/>
      <c r="G169" s="131"/>
      <c r="H169" s="131"/>
      <c r="I169" s="131"/>
    </row>
    <row r="170" spans="1:9" x14ac:dyDescent="0.2">
      <c r="A170" s="131"/>
      <c r="B170" s="131"/>
      <c r="C170" s="131"/>
      <c r="D170" s="131"/>
      <c r="E170" s="131"/>
      <c r="F170" s="131"/>
      <c r="G170" s="131"/>
      <c r="H170" s="131"/>
      <c r="I170" s="131"/>
    </row>
    <row r="171" spans="1:9" x14ac:dyDescent="0.2">
      <c r="A171" s="131"/>
      <c r="B171" s="131"/>
      <c r="C171" s="131"/>
      <c r="D171" s="131"/>
      <c r="E171" s="131"/>
      <c r="F171" s="131"/>
      <c r="G171" s="131"/>
      <c r="H171" s="131"/>
      <c r="I171" s="131"/>
    </row>
    <row r="172" spans="1:9" x14ac:dyDescent="0.2">
      <c r="A172" s="131"/>
      <c r="B172" s="131"/>
      <c r="C172" s="131"/>
      <c r="D172" s="131"/>
      <c r="E172" s="131"/>
      <c r="F172" s="131"/>
      <c r="G172" s="131"/>
      <c r="H172" s="131"/>
      <c r="I172" s="131"/>
    </row>
    <row r="173" spans="1:9" x14ac:dyDescent="0.2">
      <c r="A173" s="131"/>
      <c r="B173" s="131"/>
      <c r="C173" s="131"/>
      <c r="D173" s="131"/>
      <c r="E173" s="131"/>
      <c r="F173" s="131"/>
      <c r="G173" s="131"/>
      <c r="H173" s="131"/>
      <c r="I173" s="131"/>
    </row>
  </sheetData>
  <mergeCells count="19">
    <mergeCell ref="A164:I164"/>
    <mergeCell ref="A165:I165"/>
    <mergeCell ref="B100:D100"/>
    <mergeCell ref="B128:D128"/>
    <mergeCell ref="A65:I65"/>
    <mergeCell ref="A68:I68"/>
    <mergeCell ref="A69:A70"/>
    <mergeCell ref="A93:I93"/>
    <mergeCell ref="A96:I96"/>
    <mergeCell ref="A47:I47"/>
    <mergeCell ref="A50:I50"/>
    <mergeCell ref="A53:I53"/>
    <mergeCell ref="A57:A58"/>
    <mergeCell ref="A64:I64"/>
    <mergeCell ref="A9:I9"/>
    <mergeCell ref="A10:I10"/>
    <mergeCell ref="A15:I15"/>
    <mergeCell ref="A16:I16"/>
    <mergeCell ref="A19:I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FCA013944B7EE40A95B1C8C541A93BE" ma:contentTypeVersion="20" ma:contentTypeDescription="Stvaranje novog dokumenta." ma:contentTypeScope="" ma:versionID="399bf502947fedfbc42e966acba4e182">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c5514362b324e807521cc60b83313375"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ff7022f0-7135-4745-88ac-b0711da4c21f"/>
    <ds:schemaRef ds:uri="aa2aacec-9352-4d97-80ca-94620611eeb8"/>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78737A1C-C693-419F-9EB9-71E74BA945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Jasminka Belačić</cp:lastModifiedBy>
  <cp:lastPrinted>2018-04-25T06:49:36Z</cp:lastPrinted>
  <dcterms:created xsi:type="dcterms:W3CDTF">2008-10-17T11:51:54Z</dcterms:created>
  <dcterms:modified xsi:type="dcterms:W3CDTF">2025-07-30T07:04:27Z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